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0" windowWidth="12915" windowHeight="6015" tabRatio="861"/>
  </bookViews>
  <sheets>
    <sheet name="SMSAAM" sheetId="7" r:id="rId1"/>
    <sheet name="Descripción Negocios" sheetId="9" r:id="rId2"/>
    <sheet name="EERR" sheetId="13" r:id="rId3"/>
    <sheet name="Balance" sheetId="12" r:id="rId4"/>
    <sheet name="Remolcadores" sheetId="5" r:id="rId5"/>
    <sheet name="Terminales Portuarios " sheetId="4" r:id="rId6"/>
    <sheet name="Logística" sheetId="6" r:id="rId7"/>
    <sheet name="Volúmenes Remolcadores" sheetId="17" r:id="rId8"/>
    <sheet name="Volúmenes Puertos" sheetId="11" r:id="rId9"/>
    <sheet name="Volúmenes Logística" sheetId="15" r:id="rId10"/>
    <sheet name="Efectivo y Deuda Financiera" sheetId="16" r:id="rId11"/>
  </sheets>
  <definedNames>
    <definedName name="_xlnm.Print_Area" localSheetId="3">Balance!#REF!</definedName>
    <definedName name="_xlnm.Print_Area" localSheetId="2">EERR!$B$4:$B$26</definedName>
    <definedName name="_xlnm.Print_Area" localSheetId="10">'Efectivo y Deuda Financiera'!#REF!</definedName>
  </definedNames>
  <calcPr calcId="145621"/>
</workbook>
</file>

<file path=xl/calcChain.xml><?xml version="1.0" encoding="utf-8"?>
<calcChain xmlns="http://schemas.openxmlformats.org/spreadsheetml/2006/main">
  <c r="L6" i="17" l="1"/>
  <c r="L5" i="17"/>
  <c r="L4" i="17"/>
  <c r="G6" i="17"/>
  <c r="G5" i="17"/>
  <c r="G4" i="17"/>
  <c r="M6" i="5" l="1"/>
  <c r="M5" i="5"/>
  <c r="M4" i="5"/>
  <c r="H6" i="5"/>
  <c r="H5" i="5"/>
  <c r="H4" i="5"/>
  <c r="M7" i="16" l="1"/>
  <c r="M8" i="16"/>
  <c r="M9" i="16"/>
  <c r="P42" i="4" l="1"/>
  <c r="P44" i="4" s="1"/>
  <c r="P46" i="4" s="1"/>
  <c r="O42" i="4"/>
  <c r="O44" i="4" s="1"/>
  <c r="O46" i="4" s="1"/>
  <c r="O25" i="4"/>
  <c r="P25" i="4"/>
  <c r="O26" i="4"/>
  <c r="P26" i="4"/>
  <c r="O28" i="4"/>
  <c r="P28" i="4"/>
  <c r="O32" i="4"/>
  <c r="P32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O24" i="5"/>
  <c r="O20" i="5"/>
  <c r="O18" i="5"/>
  <c r="O17" i="5"/>
  <c r="O16" i="17" l="1"/>
  <c r="O20" i="17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6" i="4"/>
  <c r="O56" i="4"/>
  <c r="O58" i="4" s="1"/>
  <c r="O60" i="4" s="1"/>
  <c r="O63" i="4" s="1"/>
  <c r="P58" i="4" l="1"/>
  <c r="O50" i="6"/>
  <c r="O53" i="6" s="1"/>
  <c r="O27" i="4"/>
  <c r="P15" i="6"/>
  <c r="P46" i="6"/>
  <c r="P48" i="6" s="1"/>
  <c r="P17" i="4"/>
  <c r="P27" i="4"/>
  <c r="P16" i="6"/>
  <c r="P18" i="6"/>
  <c r="P34" i="6"/>
  <c r="P36" i="6" s="1"/>
  <c r="P39" i="6" s="1"/>
  <c r="P49" i="4"/>
  <c r="P22" i="6"/>
  <c r="O8" i="5"/>
  <c r="P60" i="4" l="1"/>
  <c r="P50" i="6"/>
  <c r="P21" i="6" s="1"/>
  <c r="P24" i="6" s="1"/>
  <c r="O29" i="4"/>
  <c r="O19" i="5"/>
  <c r="P17" i="6"/>
  <c r="P19" i="5"/>
  <c r="P8" i="5"/>
  <c r="P29" i="4"/>
  <c r="P19" i="6"/>
  <c r="P24" i="5"/>
  <c r="P20" i="5"/>
  <c r="P18" i="5"/>
  <c r="P63" i="4" l="1"/>
  <c r="P31" i="4"/>
  <c r="P34" i="4" s="1"/>
  <c r="P53" i="6"/>
  <c r="O49" i="4"/>
  <c r="O31" i="4"/>
  <c r="O21" i="5"/>
  <c r="O23" i="5"/>
  <c r="P21" i="5"/>
  <c r="P7" i="6"/>
  <c r="P23" i="5" l="1"/>
  <c r="P26" i="5" s="1"/>
  <c r="P55" i="5"/>
  <c r="N26" i="13"/>
  <c r="P41" i="5" l="1"/>
  <c r="O28" i="11"/>
  <c r="O36" i="11"/>
  <c r="O4" i="11"/>
  <c r="O12" i="11"/>
  <c r="M21" i="15" l="1"/>
  <c r="O28" i="15"/>
  <c r="O25" i="15"/>
  <c r="O21" i="15"/>
  <c r="O18" i="15"/>
  <c r="O15" i="15"/>
  <c r="O12" i="15"/>
  <c r="O9" i="15"/>
  <c r="O6" i="15"/>
  <c r="O32" i="13" l="1"/>
  <c r="O33" i="13"/>
  <c r="O34" i="13"/>
  <c r="O35" i="13"/>
  <c r="O36" i="13"/>
  <c r="O38" i="13"/>
  <c r="O39" i="13"/>
  <c r="O26" i="13"/>
  <c r="O41" i="13" l="1"/>
  <c r="N12" i="11"/>
  <c r="M16" i="17" l="1"/>
  <c r="N16" i="17"/>
  <c r="M20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N50" i="5" s="1"/>
  <c r="N52" i="5" s="1"/>
  <c r="M48" i="5"/>
  <c r="M50" i="5" s="1"/>
  <c r="L48" i="5"/>
  <c r="L50" i="5" s="1"/>
  <c r="L52" i="5" s="1"/>
  <c r="K48" i="5"/>
  <c r="K50" i="5" s="1"/>
  <c r="K52" i="5" s="1"/>
  <c r="J48" i="5"/>
  <c r="J50" i="5" s="1"/>
  <c r="J52" i="5" s="1"/>
  <c r="I48" i="5"/>
  <c r="I50" i="5" s="1"/>
  <c r="I52" i="5" s="1"/>
  <c r="H48" i="5"/>
  <c r="H50" i="5" s="1"/>
  <c r="G48" i="5"/>
  <c r="G50" i="5" s="1"/>
  <c r="G52" i="5" s="1"/>
  <c r="F48" i="5"/>
  <c r="F50" i="5" s="1"/>
  <c r="F52" i="5" s="1"/>
  <c r="E48" i="5"/>
  <c r="E50" i="5" s="1"/>
  <c r="E52" i="5" s="1"/>
  <c r="D48" i="5"/>
  <c r="D50" i="5" s="1"/>
  <c r="N34" i="5"/>
  <c r="N36" i="5" s="1"/>
  <c r="N38" i="5" s="1"/>
  <c r="M34" i="5"/>
  <c r="M36" i="5" s="1"/>
  <c r="M38" i="5" s="1"/>
  <c r="L34" i="5"/>
  <c r="L36" i="5" s="1"/>
  <c r="L38" i="5" s="1"/>
  <c r="K34" i="5"/>
  <c r="K36" i="5" s="1"/>
  <c r="K38" i="5" s="1"/>
  <c r="J34" i="5"/>
  <c r="J36" i="5" s="1"/>
  <c r="J38" i="5" s="1"/>
  <c r="I34" i="5"/>
  <c r="I36" i="5" s="1"/>
  <c r="I38" i="5" s="1"/>
  <c r="H34" i="5"/>
  <c r="H36" i="5" s="1"/>
  <c r="H38" i="5" s="1"/>
  <c r="G34" i="5"/>
  <c r="G36" i="5" s="1"/>
  <c r="G38" i="5" s="1"/>
  <c r="F34" i="5"/>
  <c r="F36" i="5" s="1"/>
  <c r="F38" i="5" s="1"/>
  <c r="E34" i="5"/>
  <c r="E36" i="5" s="1"/>
  <c r="E38" i="5" s="1"/>
  <c r="D34" i="5"/>
  <c r="D36" i="5" s="1"/>
  <c r="N56" i="4"/>
  <c r="N58" i="4" s="1"/>
  <c r="N60" i="4" s="1"/>
  <c r="M56" i="4"/>
  <c r="M58" i="4" s="1"/>
  <c r="L56" i="4"/>
  <c r="L58" i="4" s="1"/>
  <c r="L60" i="4" s="1"/>
  <c r="K56" i="4"/>
  <c r="K58" i="4" s="1"/>
  <c r="K60" i="4" s="1"/>
  <c r="J56" i="4"/>
  <c r="J58" i="4" s="1"/>
  <c r="J60" i="4" s="1"/>
  <c r="I56" i="4"/>
  <c r="I58" i="4" s="1"/>
  <c r="I60" i="4" s="1"/>
  <c r="H56" i="4"/>
  <c r="H58" i="4" s="1"/>
  <c r="G56" i="4"/>
  <c r="G58" i="4" s="1"/>
  <c r="G60" i="4" s="1"/>
  <c r="F56" i="4"/>
  <c r="F58" i="4" s="1"/>
  <c r="F60" i="4" s="1"/>
  <c r="E56" i="4"/>
  <c r="E58" i="4" s="1"/>
  <c r="N42" i="4"/>
  <c r="N44" i="4" s="1"/>
  <c r="N46" i="4" s="1"/>
  <c r="M42" i="4"/>
  <c r="M44" i="4" s="1"/>
  <c r="M46" i="4" s="1"/>
  <c r="L42" i="4"/>
  <c r="L44" i="4" s="1"/>
  <c r="L46" i="4" s="1"/>
  <c r="K42" i="4"/>
  <c r="K44" i="4" s="1"/>
  <c r="K46" i="4" s="1"/>
  <c r="J42" i="4"/>
  <c r="J44" i="4" s="1"/>
  <c r="J46" i="4" s="1"/>
  <c r="I42" i="4"/>
  <c r="I44" i="4" s="1"/>
  <c r="I46" i="4" s="1"/>
  <c r="H42" i="4"/>
  <c r="H44" i="4" s="1"/>
  <c r="H46" i="4" s="1"/>
  <c r="G42" i="4"/>
  <c r="G44" i="4" s="1"/>
  <c r="G46" i="4" s="1"/>
  <c r="F42" i="4"/>
  <c r="F44" i="4" s="1"/>
  <c r="F46" i="4" s="1"/>
  <c r="E42" i="4"/>
  <c r="E44" i="4" s="1"/>
  <c r="E46" i="4" s="1"/>
  <c r="N46" i="6"/>
  <c r="N48" i="6" s="1"/>
  <c r="N50" i="6" s="1"/>
  <c r="M46" i="6"/>
  <c r="M48" i="6" s="1"/>
  <c r="L46" i="6"/>
  <c r="L48" i="6" s="1"/>
  <c r="L50" i="6" s="1"/>
  <c r="K46" i="6"/>
  <c r="K48" i="6" s="1"/>
  <c r="K50" i="6" s="1"/>
  <c r="J46" i="6"/>
  <c r="J48" i="6" s="1"/>
  <c r="J50" i="6" s="1"/>
  <c r="I46" i="6"/>
  <c r="I48" i="6" s="1"/>
  <c r="I50" i="6" s="1"/>
  <c r="H46" i="6"/>
  <c r="H48" i="6" s="1"/>
  <c r="G46" i="6"/>
  <c r="G48" i="6" s="1"/>
  <c r="G50" i="6" s="1"/>
  <c r="F46" i="6"/>
  <c r="F48" i="6" s="1"/>
  <c r="F50" i="6" s="1"/>
  <c r="E46" i="6"/>
  <c r="E48" i="6" s="1"/>
  <c r="E50" i="6" s="1"/>
  <c r="D46" i="6"/>
  <c r="D48" i="6" s="1"/>
  <c r="D50" i="6" s="1"/>
  <c r="N32" i="6"/>
  <c r="N34" i="6" s="1"/>
  <c r="N36" i="6" s="1"/>
  <c r="M32" i="6"/>
  <c r="M34" i="6" s="1"/>
  <c r="M36" i="6" s="1"/>
  <c r="L32" i="6"/>
  <c r="L34" i="6" s="1"/>
  <c r="L36" i="6" s="1"/>
  <c r="K32" i="6"/>
  <c r="K34" i="6" s="1"/>
  <c r="K36" i="6" s="1"/>
  <c r="J32" i="6"/>
  <c r="J34" i="6" s="1"/>
  <c r="J36" i="6" s="1"/>
  <c r="I32" i="6"/>
  <c r="I34" i="6" s="1"/>
  <c r="I36" i="6" s="1"/>
  <c r="H32" i="6"/>
  <c r="H34" i="6" s="1"/>
  <c r="H36" i="6" s="1"/>
  <c r="G32" i="6"/>
  <c r="G34" i="6" s="1"/>
  <c r="G36" i="6" s="1"/>
  <c r="F32" i="6"/>
  <c r="F34" i="6" s="1"/>
  <c r="F36" i="6" s="1"/>
  <c r="E32" i="6"/>
  <c r="E34" i="6" s="1"/>
  <c r="E36" i="6" s="1"/>
  <c r="D32" i="6"/>
  <c r="D34" i="6" s="1"/>
  <c r="D36" i="6" s="1"/>
  <c r="D22" i="6"/>
  <c r="O55" i="5" l="1"/>
  <c r="N28" i="15" l="1"/>
  <c r="N25" i="15"/>
  <c r="N21" i="15"/>
  <c r="N18" i="15"/>
  <c r="N15" i="15"/>
  <c r="N12" i="15"/>
  <c r="N9" i="15"/>
  <c r="N6" i="15"/>
  <c r="M28" i="15"/>
  <c r="M25" i="15"/>
  <c r="M18" i="15"/>
  <c r="M15" i="15"/>
  <c r="M12" i="15"/>
  <c r="M9" i="15"/>
  <c r="M6" i="15"/>
  <c r="N4" i="11" l="1"/>
  <c r="M4" i="11"/>
  <c r="L4" i="11"/>
  <c r="K4" i="11"/>
  <c r="J4" i="11"/>
  <c r="O5" i="11" s="1"/>
  <c r="I4" i="11"/>
  <c r="H4" i="11"/>
  <c r="G4" i="11"/>
  <c r="F4" i="11"/>
  <c r="E4" i="11"/>
  <c r="D4" i="11"/>
  <c r="C4" i="11"/>
  <c r="M12" i="11"/>
  <c r="L12" i="11"/>
  <c r="K12" i="11"/>
  <c r="J12" i="11"/>
  <c r="O13" i="11" s="1"/>
  <c r="I12" i="11"/>
  <c r="H12" i="11"/>
  <c r="G12" i="11"/>
  <c r="F12" i="11"/>
  <c r="E12" i="11"/>
  <c r="D12" i="11"/>
  <c r="C12" i="11"/>
  <c r="N36" i="11"/>
  <c r="M36" i="11"/>
  <c r="L36" i="11"/>
  <c r="K36" i="11"/>
  <c r="J36" i="11"/>
  <c r="O37" i="11" s="1"/>
  <c r="I36" i="11"/>
  <c r="H36" i="11"/>
  <c r="G36" i="11"/>
  <c r="F36" i="11"/>
  <c r="E36" i="11"/>
  <c r="D36" i="11"/>
  <c r="C36" i="11"/>
  <c r="N28" i="11"/>
  <c r="M28" i="11"/>
  <c r="M29" i="11" s="1"/>
  <c r="L28" i="11"/>
  <c r="K28" i="11"/>
  <c r="J28" i="11"/>
  <c r="O29" i="11" s="1"/>
  <c r="I28" i="11"/>
  <c r="H28" i="11"/>
  <c r="G28" i="11"/>
  <c r="F28" i="11"/>
  <c r="E28" i="11"/>
  <c r="D28" i="11"/>
  <c r="C28" i="11"/>
  <c r="N29" i="11" l="1"/>
  <c r="N37" i="11"/>
  <c r="H5" i="11"/>
  <c r="M13" i="11"/>
  <c r="M5" i="11"/>
  <c r="M37" i="11"/>
  <c r="N13" i="11"/>
  <c r="N5" i="11"/>
  <c r="D24" i="5"/>
  <c r="D32" i="4"/>
  <c r="O17" i="4" l="1"/>
  <c r="O34" i="4"/>
  <c r="C39" i="13"/>
  <c r="O15" i="6" l="1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N41" i="13" s="1"/>
  <c r="O26" i="5"/>
  <c r="O41" i="5"/>
  <c r="C26" i="13"/>
  <c r="D26" i="13"/>
  <c r="E26" i="13"/>
  <c r="F26" i="13"/>
  <c r="H26" i="13"/>
  <c r="I26" i="13"/>
  <c r="J26" i="13"/>
  <c r="K26" i="13"/>
  <c r="M26" i="13"/>
  <c r="N20" i="17" l="1"/>
  <c r="M53" i="5" l="1"/>
  <c r="M52" i="5" s="1"/>
  <c r="H53" i="5"/>
  <c r="H52" i="5" s="1"/>
  <c r="M21" i="5"/>
  <c r="G22" i="6" l="1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M51" i="6"/>
  <c r="H51" i="6"/>
  <c r="H50" i="6" s="1"/>
  <c r="D29" i="4"/>
  <c r="D28" i="4"/>
  <c r="D27" i="4"/>
  <c r="D26" i="4"/>
  <c r="D25" i="4"/>
  <c r="M61" i="4"/>
  <c r="M60" i="4" s="1"/>
  <c r="H61" i="4"/>
  <c r="H60" i="4" s="1"/>
  <c r="D21" i="5"/>
  <c r="D20" i="5"/>
  <c r="D19" i="5"/>
  <c r="D18" i="5"/>
  <c r="D17" i="5"/>
  <c r="D8" i="5" s="1"/>
  <c r="H22" i="6" l="1"/>
  <c r="M22" i="6"/>
  <c r="M50" i="6"/>
  <c r="C35" i="13"/>
  <c r="C36" i="13"/>
  <c r="C33" i="13"/>
  <c r="C32" i="13"/>
  <c r="C34" i="13"/>
  <c r="H20" i="5"/>
  <c r="K21" i="5"/>
  <c r="G19" i="5"/>
  <c r="H19" i="5"/>
  <c r="L19" i="5"/>
  <c r="G32" i="4"/>
  <c r="H32" i="4"/>
  <c r="I32" i="4"/>
  <c r="J32" i="4"/>
  <c r="K32" i="4"/>
  <c r="L32" i="4"/>
  <c r="M32" i="4"/>
  <c r="N32" i="4"/>
  <c r="F32" i="4"/>
  <c r="E32" i="4"/>
  <c r="E25" i="4"/>
  <c r="F25" i="4"/>
  <c r="G25" i="4"/>
  <c r="H25" i="4"/>
  <c r="I25" i="4"/>
  <c r="J25" i="4"/>
  <c r="K25" i="4"/>
  <c r="L25" i="4"/>
  <c r="M25" i="4"/>
  <c r="N25" i="4"/>
  <c r="E26" i="4"/>
  <c r="F26" i="4"/>
  <c r="G26" i="4"/>
  <c r="H26" i="4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G29" i="4"/>
  <c r="H29" i="4"/>
  <c r="I29" i="4"/>
  <c r="J29" i="4"/>
  <c r="K29" i="4"/>
  <c r="L29" i="4"/>
  <c r="N29" i="4"/>
  <c r="L63" i="4"/>
  <c r="K63" i="4"/>
  <c r="J63" i="4"/>
  <c r="G63" i="4"/>
  <c r="E60" i="4"/>
  <c r="D60" i="4"/>
  <c r="D63" i="4" s="1"/>
  <c r="N49" i="4"/>
  <c r="D46" i="4"/>
  <c r="L24" i="5"/>
  <c r="M24" i="5"/>
  <c r="N24" i="5"/>
  <c r="M39" i="13" s="1"/>
  <c r="K24" i="5"/>
  <c r="J24" i="5"/>
  <c r="I24" i="5"/>
  <c r="H24" i="5"/>
  <c r="G24" i="5"/>
  <c r="F24" i="5"/>
  <c r="E24" i="5"/>
  <c r="D52" i="5"/>
  <c r="H17" i="5"/>
  <c r="I17" i="5"/>
  <c r="J17" i="5"/>
  <c r="K17" i="5"/>
  <c r="L17" i="5"/>
  <c r="M17" i="5"/>
  <c r="N17" i="5"/>
  <c r="N8" i="5" s="1"/>
  <c r="H18" i="5"/>
  <c r="G33" i="13" s="1"/>
  <c r="I18" i="5"/>
  <c r="J18" i="5"/>
  <c r="K18" i="5"/>
  <c r="L18" i="5"/>
  <c r="K33" i="13" s="1"/>
  <c r="M18" i="5"/>
  <c r="N18" i="5"/>
  <c r="I19" i="5"/>
  <c r="J19" i="5"/>
  <c r="I34" i="13" s="1"/>
  <c r="K19" i="5"/>
  <c r="M19" i="5"/>
  <c r="N19" i="5"/>
  <c r="I20" i="5"/>
  <c r="H35" i="13" s="1"/>
  <c r="J20" i="5"/>
  <c r="I35" i="13" s="1"/>
  <c r="K20" i="5"/>
  <c r="J35" i="13" s="1"/>
  <c r="L20" i="5"/>
  <c r="K35" i="13" s="1"/>
  <c r="M20" i="5"/>
  <c r="L35" i="13" s="1"/>
  <c r="N20" i="5"/>
  <c r="H21" i="5"/>
  <c r="I21" i="5"/>
  <c r="J21" i="5"/>
  <c r="L21" i="5"/>
  <c r="N21" i="5"/>
  <c r="G17" i="5"/>
  <c r="G18" i="5"/>
  <c r="F33" i="13" s="1"/>
  <c r="G20" i="5"/>
  <c r="G21" i="5"/>
  <c r="F17" i="5"/>
  <c r="F18" i="5"/>
  <c r="F19" i="5"/>
  <c r="F20" i="5"/>
  <c r="F21" i="5"/>
  <c r="E17" i="5"/>
  <c r="E18" i="5"/>
  <c r="E19" i="5"/>
  <c r="E20" i="5"/>
  <c r="E21" i="5"/>
  <c r="L23" i="5"/>
  <c r="I23" i="5"/>
  <c r="E23" i="5"/>
  <c r="N23" i="5"/>
  <c r="J23" i="5"/>
  <c r="G23" i="5"/>
  <c r="F23" i="5"/>
  <c r="D38" i="5"/>
  <c r="J33" i="13" l="1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49" i="4"/>
  <c r="D31" i="4"/>
  <c r="M8" i="5"/>
  <c r="L32" i="13"/>
  <c r="I8" i="5"/>
  <c r="H32" i="13"/>
  <c r="H8" i="5"/>
  <c r="G32" i="13"/>
  <c r="M35" i="13"/>
  <c r="M33" i="13"/>
  <c r="E8" i="5"/>
  <c r="D32" i="13"/>
  <c r="K8" i="5"/>
  <c r="J32" i="13"/>
  <c r="G36" i="13"/>
  <c r="F8" i="5"/>
  <c r="E32" i="13"/>
  <c r="G8" i="5"/>
  <c r="F32" i="13"/>
  <c r="J8" i="5"/>
  <c r="I32" i="13"/>
  <c r="F36" i="13"/>
  <c r="M32" i="13"/>
  <c r="L8" i="5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49" i="4"/>
  <c r="G49" i="4"/>
  <c r="G31" i="4"/>
  <c r="K49" i="4"/>
  <c r="K31" i="4"/>
  <c r="L49" i="4"/>
  <c r="L31" i="4"/>
  <c r="E49" i="4"/>
  <c r="E31" i="4"/>
  <c r="I49" i="4"/>
  <c r="I31" i="4"/>
  <c r="M49" i="4"/>
  <c r="J49" i="4"/>
  <c r="J31" i="4"/>
  <c r="H49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3" i="4"/>
  <c r="N31" i="4"/>
  <c r="G53" i="6"/>
  <c r="L53" i="6"/>
  <c r="N53" i="6"/>
  <c r="E53" i="6"/>
  <c r="J53" i="6"/>
  <c r="F53" i="6"/>
  <c r="K53" i="6"/>
  <c r="I53" i="6"/>
  <c r="D53" i="6"/>
  <c r="H21" i="6"/>
  <c r="M29" i="4"/>
  <c r="L36" i="13" s="1"/>
  <c r="F63" i="4"/>
  <c r="F29" i="4"/>
  <c r="E36" i="13" s="1"/>
  <c r="E63" i="4"/>
  <c r="I63" i="4"/>
  <c r="M63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H55" i="5"/>
  <c r="H23" i="5"/>
  <c r="C38" i="13"/>
  <c r="C41" i="13" s="1"/>
  <c r="I38" i="13"/>
  <c r="I41" i="13" s="1"/>
  <c r="H38" i="13"/>
  <c r="H41" i="13" s="1"/>
  <c r="M31" i="4"/>
  <c r="F31" i="4"/>
  <c r="E38" i="13" s="1"/>
  <c r="E41" i="13" s="1"/>
  <c r="K38" i="13"/>
  <c r="K41" i="13" s="1"/>
  <c r="F38" i="13"/>
  <c r="F41" i="13" s="1"/>
  <c r="M53" i="6"/>
  <c r="H53" i="6"/>
  <c r="K55" i="5"/>
  <c r="M55" i="5" l="1"/>
  <c r="M23" i="5"/>
  <c r="L38" i="13"/>
  <c r="L41" i="13" s="1"/>
  <c r="H63" i="4"/>
  <c r="H31" i="4"/>
  <c r="G38" i="13" s="1"/>
  <c r="G41" i="13" s="1"/>
  <c r="L29" i="11" l="1"/>
  <c r="K29" i="11"/>
  <c r="J29" i="11"/>
  <c r="I29" i="11"/>
  <c r="H29" i="11"/>
  <c r="L37" i="11"/>
  <c r="I37" i="11"/>
  <c r="I5" i="11"/>
  <c r="K5" i="11"/>
  <c r="J5" i="11"/>
  <c r="L5" i="11"/>
  <c r="H13" i="11"/>
  <c r="I13" i="11"/>
  <c r="J13" i="11"/>
  <c r="K13" i="11"/>
  <c r="L13" i="11"/>
  <c r="J37" i="11" l="1"/>
  <c r="K37" i="11"/>
  <c r="H37" i="11"/>
  <c r="G26" i="13" l="1"/>
  <c r="L26" i="13" l="1"/>
  <c r="G10" i="7"/>
  <c r="G11" i="7" s="1"/>
  <c r="G12" i="7" s="1"/>
  <c r="G13" i="7" s="1"/>
  <c r="G14" i="7" s="1"/>
  <c r="G15" i="7" s="1"/>
  <c r="G16" i="7" s="1"/>
  <c r="E17" i="4" l="1"/>
  <c r="E15" i="4" s="1"/>
  <c r="F17" i="4"/>
  <c r="F15" i="4" s="1"/>
  <c r="G17" i="4"/>
  <c r="G15" i="4" s="1"/>
  <c r="I17" i="4"/>
  <c r="I15" i="4" s="1"/>
  <c r="J17" i="4"/>
  <c r="J15" i="4" s="1"/>
  <c r="K17" i="4"/>
  <c r="K15" i="4" s="1"/>
  <c r="L17" i="4"/>
  <c r="L15" i="4" s="1"/>
  <c r="N17" i="4"/>
  <c r="N15" i="4" s="1"/>
  <c r="D17" i="4"/>
  <c r="D15" i="4" s="1"/>
  <c r="M14" i="4"/>
  <c r="M13" i="4"/>
  <c r="M12" i="4"/>
  <c r="M11" i="4"/>
  <c r="M10" i="4"/>
  <c r="M9" i="4"/>
  <c r="M8" i="4"/>
  <c r="M7" i="4"/>
  <c r="M6" i="4"/>
  <c r="M5" i="4"/>
  <c r="M4" i="4"/>
  <c r="H5" i="4"/>
  <c r="H6" i="4"/>
  <c r="H7" i="4"/>
  <c r="H8" i="4"/>
  <c r="H9" i="4"/>
  <c r="H10" i="4"/>
  <c r="H11" i="4"/>
  <c r="H12" i="4"/>
  <c r="H13" i="4"/>
  <c r="H14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4" i="4"/>
  <c r="L34" i="4"/>
  <c r="K34" i="4"/>
  <c r="J34" i="4"/>
  <c r="I34" i="4"/>
  <c r="G34" i="4"/>
  <c r="F34" i="4"/>
  <c r="E34" i="4"/>
  <c r="D34" i="4"/>
  <c r="M17" i="4"/>
  <c r="H17" i="4"/>
  <c r="N26" i="5"/>
  <c r="L26" i="5"/>
  <c r="K26" i="5"/>
  <c r="J26" i="5"/>
  <c r="I26" i="5"/>
  <c r="G26" i="5"/>
  <c r="F26" i="5"/>
  <c r="E26" i="5"/>
  <c r="D26" i="5"/>
  <c r="M15" i="4" l="1"/>
  <c r="H15" i="4"/>
  <c r="H26" i="5"/>
  <c r="M26" i="5"/>
  <c r="H24" i="6"/>
  <c r="M24" i="6"/>
  <c r="M34" i="4"/>
  <c r="H34" i="4"/>
</calcChain>
</file>

<file path=xl/sharedStrings.xml><?xml version="1.0" encoding="utf-8"?>
<sst xmlns="http://schemas.openxmlformats.org/spreadsheetml/2006/main" count="528" uniqueCount="223">
  <si>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</si>
  <si>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</si>
  <si>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</si>
  <si>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</si>
  <si>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</si>
  <si>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</si>
  <si>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</si>
  <si>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</si>
  <si>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</si>
  <si>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</si>
  <si>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</si>
  <si>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</si>
  <si>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</si>
  <si>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</si>
  <si>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</si>
  <si>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</si>
  <si>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</si>
  <si>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</si>
  <si>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</si>
  <si>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</si>
  <si>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</si>
  <si>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</si>
  <si>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</si>
  <si>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>TISUR</t>
  </si>
  <si>
    <t>Otros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</si>
  <si>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</si>
  <si>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</si>
  <si>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</si>
  <si>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</si>
  <si>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</si>
  <si>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</si>
  <si>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</si>
  <si>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</si>
  <si>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</si>
  <si>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</si>
  <si>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</si>
  <si>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</si>
  <si>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</si>
  <si>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Faenas portuarias +Faenas especiales + Ingresos Offshore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</si>
  <si>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</si>
  <si>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</si>
  <si>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</si>
  <si>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</si>
  <si>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</si>
  <si>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</si>
  <si>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</si>
  <si>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Perú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</si>
  <si>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</si>
  <si>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</si>
  <si>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</si>
  <si>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</si>
  <si>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</si>
  <si>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</si>
  <si>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</si>
  <si>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</si>
  <si>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(3) Tramarsa  Joint Venture con Grupo Romero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</si>
  <si>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</si>
  <si>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</si>
  <si>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</si>
  <si>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</si>
  <si>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</si>
  <si>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</si>
  <si>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</si>
  <si>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</si>
  <si>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</si>
  <si>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</si>
  <si>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</si>
  <si>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</si>
  <si>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</si>
  <si>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Internacional del Sur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</si>
  <si>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</si>
  <si>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</si>
  <si>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</si>
  <si>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</si>
  <si>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</si>
  <si>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</si>
  <si>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</si>
  <si>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</si>
  <si>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</si>
  <si>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</si>
  <si>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</si>
  <si>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</si>
  <si>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</si>
  <si>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</si>
  <si>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</si>
  <si>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</si>
  <si>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</si>
  <si>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Servico a las Naves / Contract Logistics / Servicios Especiales</t>
  </si>
  <si>
    <t>(1) SAAM SMIT Towage  Joint Venture del Norte con Boskalis</t>
  </si>
  <si>
    <t>(2) SAAM SMIT Towage  Joint Venture Brasil con Boskalis</t>
  </si>
  <si>
    <t>TISUR (1)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</si>
  <si>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</si>
  <si>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</si>
  <si>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</si>
  <si>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</si>
  <si>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</si>
  <si>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</si>
  <si>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</si>
  <si>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</si>
  <si>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</si>
  <si>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</si>
  <si>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</si>
  <si>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</si>
  <si>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</si>
  <si>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</si>
  <si>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</si>
  <si>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</si>
  <si>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</si>
  <si>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</si>
  <si>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</si>
  <si>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</si>
  <si>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</si>
  <si>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</si>
  <si>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</si>
  <si>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</si>
  <si>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</si>
  <si>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</si>
  <si>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</si>
  <si>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</si>
  <si>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</si>
  <si>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</si>
  <si>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</si>
  <si>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</si>
  <si>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</si>
  <si>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</si>
  <si>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</si>
  <si>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</si>
  <si>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</si>
  <si>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</si>
  <si>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Contenedores reparados</t>
  </si>
  <si>
    <t>Contenedores consolidados y desconsolidados</t>
  </si>
  <si>
    <t>Toneladas en frigorífico</t>
  </si>
  <si>
    <t>Metros cuadrados en bodegas</t>
  </si>
  <si>
    <t>Viajes de ruta (fletes)</t>
  </si>
  <si>
    <t>(2) Gate in-out</t>
  </si>
  <si>
    <t>Balance Consolidado</t>
  </si>
  <si>
    <t>Estados Financieros Consolidados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</si>
  <si>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</si>
  <si>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</si>
  <si>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</si>
  <si>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r>
      <t xml:space="preserve">Contenedores recepcionados y despachados </t>
    </r>
    <r>
      <rPr>
        <sz val="10"/>
        <color indexed="8"/>
        <rFont val="Calibri"/>
        <family val="2"/>
        <scheme val="minor"/>
      </rPr>
      <t>(2)</t>
    </r>
  </si>
  <si>
    <r>
      <t xml:space="preserve">Contenedores recepcionados y despachados  </t>
    </r>
    <r>
      <rPr>
        <sz val="10"/>
        <color indexed="8"/>
        <rFont val="Calibri"/>
        <family val="2"/>
        <scheme val="minor"/>
      </rPr>
      <t>(2)</t>
    </r>
  </si>
  <si>
    <t>Volúmenes Terminales Portuarios</t>
  </si>
  <si>
    <r>
      <t>Logística Coligado</t>
    </r>
    <r>
      <rPr>
        <b/>
        <sz val="10"/>
        <rFont val="Calibri"/>
        <family val="2"/>
        <scheme val="minor"/>
      </rPr>
      <t xml:space="preserve"> (1)</t>
    </r>
    <r>
      <rPr>
        <b/>
        <sz val="10"/>
        <color indexed="10"/>
        <rFont val="Calibri"/>
        <family val="2"/>
        <scheme val="minor"/>
      </rPr>
      <t xml:space="preserve"> </t>
    </r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</si>
  <si>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</si>
  <si>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</si>
  <si>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</si>
  <si>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</si>
  <si>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</si>
  <si>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</si>
  <si>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</si>
  <si>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</si>
  <si>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</si>
  <si>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</si>
  <si>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</si>
  <si>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</si>
  <si>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</si>
  <si>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</si>
  <si>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</si>
  <si>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</si>
  <si>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</si>
  <si>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</si>
  <si>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</si>
  <si>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</si>
  <si>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</si>
  <si>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</si>
  <si>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</si>
  <si>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</si>
  <si>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</si>
  <si>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</si>
  <si>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</si>
  <si>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</si>
  <si>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</si>
  <si>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</si>
  <si>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</si>
  <si>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</si>
  <si>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</si>
  <si>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</si>
  <si>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</si>
  <si>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</si>
  <si>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(1)Incluye las empresas Tramarsa Logística (Joint Venture con Grupo Romero en Perú), Aerosan (Joint Venture con American Airlines en Chile, Ecuador y Colombia), Reloncaví (Chile), Gertil (Uruguay), Luckymont(Uruguay) y Riluc (Uruguay).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</si>
  <si>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</si>
  <si>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</si>
  <si>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</si>
  <si>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</si>
  <si>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</si>
  <si>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</si>
  <si>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</si>
  <si>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</si>
  <si>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</si>
  <si>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</si>
  <si>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</si>
  <si>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</si>
  <si>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</si>
  <si>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</si>
  <si>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</si>
  <si>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</si>
  <si>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</si>
  <si>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</si>
  <si>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</si>
  <si>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</si>
  <si>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</si>
  <si>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</si>
  <si>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</si>
  <si>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</si>
  <si>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Otros (2)</t>
  </si>
  <si>
    <t>(2) Otros puertos operados por Tramarsa</t>
  </si>
  <si>
    <t>México (1)</t>
  </si>
  <si>
    <t>Canadá (1)</t>
  </si>
  <si>
    <t>Panamá (1)</t>
  </si>
  <si>
    <t>Brasil (2)</t>
  </si>
  <si>
    <t>Perú (3)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</si>
  <si>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</si>
  <si>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</si>
  <si>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</si>
  <si>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</si>
  <si>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</si>
  <si>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</si>
  <si>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</si>
  <si>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</si>
  <si>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(3) Considera Chile (LNG, TABSA, RAM Chile), Brasil, Uruguay,Ecuador y Perú. SST Brasil desde el 3Q2014.</t>
  </si>
  <si>
    <t>América del Sur (3)</t>
  </si>
  <si>
    <t>(1) México y  Canadá desde 3Q2014. Las faenas del 1Q y 2Q 2014 corresponden sólo a México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</si>
</sst>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164" fontId="262" fillId="34" borderId="0" xfId="0" applyNumberFormat="1" applyFont="1" applyFill="1" applyAlignment="1">
      <alignment vertical="center"/>
    </xf>
    <xf numFmtId="164" fontId="262" fillId="0" borderId="0" xfId="0" applyNumberFormat="1" applyFont="1" applyFill="1" applyAlignment="1">
      <alignment vertical="center"/>
    </xf>
    <xf numFmtId="0" fontId="236" fillId="5" borderId="0" xfId="0" applyFont="1" applyFill="1" applyAlignment="1">
      <alignment vertical="center"/>
    </xf>
    <xf numFmtId="164" fontId="263" fillId="34" borderId="54" xfId="0" applyNumberFormat="1" applyFont="1" applyFill="1" applyBorder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3" xfId="0" applyFont="1" applyBorder="1" applyAlignment="1">
      <alignment horizontal="right" vertical="center"/>
    </xf>
    <xf numFmtId="3" fontId="262" fillId="0" borderId="0" xfId="0" applyNumberFormat="1" applyFont="1" applyAlignment="1">
      <alignment vertical="center"/>
    </xf>
    <xf numFmtId="164" fontId="263" fillId="0" borderId="54" xfId="0" applyNumberFormat="1" applyFont="1" applyFill="1" applyBorder="1" applyAlignment="1">
      <alignment vertical="center"/>
    </xf>
    <xf numFmtId="164" fontId="235" fillId="0" borderId="0" xfId="0" applyNumberFormat="1" applyFont="1" applyFill="1" applyBorder="1" applyAlignment="1">
      <alignment vertical="center"/>
    </xf>
    <xf numFmtId="164" fontId="235" fillId="5" borderId="0" xfId="0" applyNumberFormat="1" applyFont="1" applyFill="1" applyBorder="1" applyAlignment="1">
      <alignment vertical="center"/>
    </xf>
    <xf numFmtId="164" fontId="262" fillId="0" borderId="0" xfId="0" applyNumberFormat="1" applyFont="1" applyFill="1" applyBorder="1" applyAlignment="1">
      <alignment vertical="center"/>
    </xf>
    <xf numFmtId="164" fontId="235" fillId="4" borderId="0" xfId="0" applyNumberFormat="1" applyFont="1" applyFill="1" applyBorder="1" applyAlignment="1">
      <alignment vertical="center"/>
    </xf>
    <xf numFmtId="164" fontId="262" fillId="34" borderId="0" xfId="0" applyNumberFormat="1" applyFont="1" applyFill="1" applyBorder="1" applyAlignment="1">
      <alignment vertical="center"/>
    </xf>
    <xf numFmtId="164" fontId="263" fillId="34" borderId="0" xfId="0" applyNumberFormat="1" applyFont="1" applyFill="1" applyBorder="1" applyAlignment="1">
      <alignment vertical="center"/>
    </xf>
    <xf numFmtId="3" fontId="262" fillId="34" borderId="0" xfId="0" applyNumberFormat="1" applyFont="1" applyFill="1" applyAlignment="1">
      <alignment vertical="center"/>
    </xf>
    <xf numFmtId="164" fontId="263" fillId="34" borderId="0" xfId="0" applyNumberFormat="1" applyFont="1" applyFill="1" applyAlignment="1">
      <alignment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9" fillId="63" borderId="50" xfId="0" applyFont="1" applyFill="1" applyBorder="1" applyAlignment="1">
      <alignment horizontal="left" vertical="center"/>
    </xf>
    <xf numFmtId="0" fontId="269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9" fillId="63" borderId="0" xfId="0" applyFont="1" applyFill="1" applyBorder="1" applyAlignment="1">
      <alignment horizontal="left" vertical="center"/>
    </xf>
    <xf numFmtId="0" fontId="269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9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70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7" xfId="0" quotePrefix="1" applyNumberFormat="1" applyFont="1" applyFill="1" applyBorder="1" applyAlignment="1">
      <alignment horizontal="center" vertical="center"/>
    </xf>
    <xf numFmtId="0" fontId="56" fillId="5" borderId="57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164" fontId="236" fillId="0" borderId="0" xfId="0" applyNumberFormat="1" applyFont="1" applyFill="1" applyBorder="1" applyAlignment="1">
      <alignment vertical="center"/>
    </xf>
    <xf numFmtId="164" fontId="263" fillId="0" borderId="0" xfId="0" applyNumberFormat="1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9" fontId="235" fillId="5" borderId="0" xfId="1" applyFont="1" applyFill="1"/>
    <xf numFmtId="0" fontId="235" fillId="5" borderId="0" xfId="0" applyFont="1" applyFill="1" applyBorder="1"/>
    <xf numFmtId="0" fontId="235" fillId="5" borderId="0" xfId="0" applyFont="1" applyFill="1" applyAlignment="1">
      <alignment horizontal="left"/>
    </xf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1" fillId="0" borderId="0" xfId="0" applyFont="1" applyFill="1" applyBorder="1" applyAlignment="1">
      <alignment horizontal="right" vertical="center" wrapText="1"/>
    </xf>
    <xf numFmtId="0" fontId="272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2" fillId="0" borderId="15" xfId="0" applyFont="1" applyBorder="1" applyAlignment="1">
      <alignment wrapText="1"/>
    </xf>
    <xf numFmtId="0" fontId="272" fillId="0" borderId="49" xfId="0" applyFont="1" applyBorder="1" applyAlignment="1">
      <alignment wrapText="1"/>
    </xf>
    <xf numFmtId="0" fontId="272" fillId="0" borderId="0" xfId="0" applyFont="1" applyBorder="1" applyAlignment="1">
      <alignment vertical="center" wrapText="1"/>
    </xf>
    <xf numFmtId="0" fontId="272" fillId="0" borderId="47" xfId="0" applyFont="1" applyBorder="1" applyAlignment="1">
      <alignment vertical="center" wrapText="1"/>
    </xf>
    <xf numFmtId="3" fontId="235" fillId="5" borderId="0" xfId="0" applyNumberFormat="1" applyFont="1" applyFill="1" applyBorder="1" applyAlignment="1">
      <alignment vertical="center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8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9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9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3" fontId="235" fillId="0" borderId="0" xfId="0" applyNumberFormat="1" applyFont="1" applyBorder="1" applyAlignment="1">
      <alignment vertical="center"/>
    </xf>
    <xf numFmtId="164" fontId="236" fillId="5" borderId="0" xfId="0" applyNumberFormat="1" applyFont="1" applyFill="1" applyBorder="1" applyAlignment="1">
      <alignment vertical="center"/>
    </xf>
    <xf numFmtId="164" fontId="236" fillId="4" borderId="0" xfId="0" applyNumberFormat="1" applyFont="1" applyFill="1" applyBorder="1" applyAlignment="1">
      <alignment vertical="center"/>
    </xf>
    <xf numFmtId="0" fontId="235" fillId="0" borderId="0" xfId="0" applyFont="1" applyFill="1" applyBorder="1" applyAlignment="1">
      <alignment vertical="center"/>
    </xf>
    <xf numFmtId="3" fontId="235" fillId="4" borderId="0" xfId="0" applyNumberFormat="1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6" fillId="4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7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0" fillId="0" borderId="0" xfId="0" applyNumberFormat="1" applyAlignment="1">
      <alignment horizontal="center" vertical="center"/>
    </xf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358" fontId="0" fillId="0" borderId="0" xfId="0" applyNumberFormat="1" applyBorder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0" fontId="272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9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13</xdr:col>
      <xdr:colOff>795618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Tercer Trimestre de  2016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29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442858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8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7:H48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tabSelected="1" zoomScale="77" zoomScaleNormal="77" workbookViewId="0">
      <selection activeCell="L7" sqref="L7:N19"/>
    </sheetView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5" ht="15.75" thickBot="1"/>
    <row r="2" spans="2:15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5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5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15.75">
      <c r="B7" s="20"/>
      <c r="C7" s="21"/>
      <c r="D7" s="21"/>
      <c r="E7" s="22"/>
      <c r="F7" s="21"/>
      <c r="G7" s="21"/>
      <c r="H7" s="122" t="s">
        <v>155</v>
      </c>
      <c r="I7" s="21"/>
      <c r="J7" s="100"/>
      <c r="K7" s="21"/>
      <c r="L7" s="122" t="s">
        <v>152</v>
      </c>
      <c r="M7" s="21"/>
      <c r="N7" s="21"/>
      <c r="O7" s="22"/>
    </row>
    <row r="8" spans="2:15" ht="15.75">
      <c r="B8" s="20"/>
      <c r="C8" s="21"/>
      <c r="D8" s="21"/>
      <c r="E8" s="22"/>
      <c r="F8" s="21"/>
      <c r="G8" s="21"/>
      <c r="H8" s="21"/>
      <c r="I8" s="21"/>
      <c r="J8" s="100"/>
      <c r="K8" s="21"/>
      <c r="L8" s="21"/>
      <c r="M8" s="21"/>
      <c r="N8" s="21"/>
      <c r="O8" s="22"/>
    </row>
    <row r="9" spans="2:15" ht="15.75">
      <c r="B9" s="20"/>
      <c r="C9" s="21"/>
      <c r="D9" s="21"/>
      <c r="E9" s="22"/>
      <c r="F9" s="21"/>
      <c r="G9" s="100">
        <v>1</v>
      </c>
      <c r="H9" s="229" t="s">
        <v>91</v>
      </c>
      <c r="I9" s="229"/>
      <c r="J9" s="229"/>
      <c r="K9" s="21"/>
      <c r="L9" s="21" t="s">
        <v>146</v>
      </c>
      <c r="M9" s="21"/>
      <c r="N9" s="116">
        <v>9736791983</v>
      </c>
      <c r="O9" s="22"/>
    </row>
    <row r="10" spans="2:15" ht="15.75">
      <c r="B10" s="20"/>
      <c r="C10" s="21"/>
      <c r="D10" s="21"/>
      <c r="E10" s="22"/>
      <c r="F10" s="21"/>
      <c r="G10" s="100">
        <f>G9+1</f>
        <v>2</v>
      </c>
      <c r="H10" s="229" t="s">
        <v>136</v>
      </c>
      <c r="I10" s="229"/>
      <c r="J10" s="229"/>
      <c r="K10" s="21"/>
      <c r="L10" s="21" t="s">
        <v>145</v>
      </c>
      <c r="M10" s="21"/>
      <c r="N10" s="117">
        <v>0.4924</v>
      </c>
      <c r="O10" s="22"/>
    </row>
    <row r="11" spans="2:15" ht="15.75">
      <c r="B11" s="20"/>
      <c r="C11" s="21"/>
      <c r="D11" s="21"/>
      <c r="E11" s="22"/>
      <c r="F11" s="21"/>
      <c r="G11" s="100">
        <f t="shared" ref="G11:G16" si="0">G10+1</f>
        <v>3</v>
      </c>
      <c r="H11" s="229" t="s">
        <v>135</v>
      </c>
      <c r="I11" s="229"/>
      <c r="J11" s="229"/>
      <c r="K11" s="21"/>
      <c r="L11" s="27" t="s">
        <v>147</v>
      </c>
      <c r="M11" s="21"/>
      <c r="N11" s="118" t="s">
        <v>148</v>
      </c>
      <c r="O11" s="22"/>
    </row>
    <row r="12" spans="2:15" ht="15.75">
      <c r="B12" s="20"/>
      <c r="C12" s="21"/>
      <c r="D12" s="21"/>
      <c r="E12" s="22"/>
      <c r="F12" s="21"/>
      <c r="G12" s="100">
        <f t="shared" si="0"/>
        <v>4</v>
      </c>
      <c r="H12" s="229" t="s">
        <v>33</v>
      </c>
      <c r="I12" s="229"/>
      <c r="J12" s="229"/>
      <c r="K12" s="21"/>
      <c r="L12" s="27" t="s">
        <v>149</v>
      </c>
      <c r="M12" s="21"/>
      <c r="N12" s="119" t="s">
        <v>151</v>
      </c>
      <c r="O12" s="22"/>
    </row>
    <row r="13" spans="2:15" ht="15.75">
      <c r="B13" s="20"/>
      <c r="C13" s="21"/>
      <c r="D13" s="21"/>
      <c r="E13" s="22"/>
      <c r="F13" s="21"/>
      <c r="G13" s="100">
        <f t="shared" si="0"/>
        <v>5</v>
      </c>
      <c r="H13" s="229" t="s">
        <v>34</v>
      </c>
      <c r="I13" s="229"/>
      <c r="J13" s="229"/>
      <c r="K13" s="21"/>
      <c r="L13" s="27" t="s">
        <v>150</v>
      </c>
      <c r="M13" s="21"/>
      <c r="N13" s="119" t="s">
        <v>144</v>
      </c>
      <c r="O13" s="22"/>
    </row>
    <row r="14" spans="2:15" ht="15.75">
      <c r="B14" s="20"/>
      <c r="C14" s="21"/>
      <c r="D14" s="21"/>
      <c r="E14" s="22"/>
      <c r="F14" s="21"/>
      <c r="G14" s="100">
        <f t="shared" si="0"/>
        <v>6</v>
      </c>
      <c r="H14" s="229" t="s">
        <v>35</v>
      </c>
      <c r="I14" s="229"/>
      <c r="J14" s="229"/>
      <c r="K14" s="21"/>
      <c r="L14" s="27" t="s">
        <v>154</v>
      </c>
      <c r="M14" s="21"/>
      <c r="N14" s="120" t="s">
        <v>153</v>
      </c>
      <c r="O14" s="22"/>
    </row>
    <row r="15" spans="2:15" ht="15.75">
      <c r="B15" s="20"/>
      <c r="C15" s="21"/>
      <c r="D15" s="21"/>
      <c r="E15" s="22"/>
      <c r="F15" s="21"/>
      <c r="G15" s="100">
        <f t="shared" si="0"/>
        <v>7</v>
      </c>
      <c r="H15" s="231" t="s">
        <v>188</v>
      </c>
      <c r="I15" s="231"/>
      <c r="J15" s="231"/>
      <c r="K15" s="21"/>
      <c r="L15" s="21"/>
      <c r="M15" s="21"/>
      <c r="N15" s="21"/>
      <c r="O15" s="22"/>
    </row>
    <row r="16" spans="2:15" ht="15.75">
      <c r="B16" s="20"/>
      <c r="C16" s="21"/>
      <c r="D16" s="21"/>
      <c r="E16" s="22"/>
      <c r="F16" s="21"/>
      <c r="G16" s="100">
        <f t="shared" si="0"/>
        <v>8</v>
      </c>
      <c r="H16" s="229" t="s">
        <v>142</v>
      </c>
      <c r="I16" s="229"/>
      <c r="J16" s="229"/>
      <c r="K16" s="21"/>
      <c r="L16" s="123" t="s">
        <v>164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100">
        <v>9</v>
      </c>
      <c r="H17" s="230" t="s">
        <v>190</v>
      </c>
      <c r="I17" s="230"/>
      <c r="J17" s="230"/>
      <c r="K17" s="21"/>
      <c r="L17" s="27" t="s">
        <v>165</v>
      </c>
      <c r="M17" s="21" t="s">
        <v>166</v>
      </c>
      <c r="N17" s="21"/>
      <c r="O17" s="22"/>
    </row>
    <row r="18" spans="2:15">
      <c r="B18" s="20"/>
      <c r="C18" s="21"/>
      <c r="D18" s="21"/>
      <c r="E18" s="22"/>
      <c r="F18" s="21"/>
      <c r="G18" s="21">
        <v>10</v>
      </c>
      <c r="H18" s="230" t="s">
        <v>176</v>
      </c>
      <c r="I18" s="230"/>
      <c r="J18" s="230"/>
      <c r="K18" s="21"/>
      <c r="L18" s="27" t="s">
        <v>167</v>
      </c>
      <c r="M18" s="21" t="s">
        <v>168</v>
      </c>
      <c r="N18" s="21"/>
      <c r="O18" s="22"/>
    </row>
    <row r="19" spans="2:15" ht="15" customHeight="1">
      <c r="B19" s="20"/>
      <c r="C19" s="21"/>
      <c r="D19" s="21"/>
      <c r="E19" s="22"/>
      <c r="F19" s="21"/>
      <c r="G19" s="21"/>
      <c r="H19" s="21"/>
      <c r="I19" s="121"/>
      <c r="J19" s="121"/>
      <c r="K19" s="121"/>
      <c r="L19" s="27" t="s">
        <v>169</v>
      </c>
      <c r="M19" s="121" t="s">
        <v>92</v>
      </c>
      <c r="N19" s="121"/>
      <c r="O19" s="22"/>
    </row>
    <row r="20" spans="2:15" ht="15" customHeight="1">
      <c r="B20" s="20"/>
      <c r="C20" s="21"/>
      <c r="D20" s="21"/>
      <c r="E20" s="22"/>
      <c r="F20" s="21"/>
      <c r="G20" s="21"/>
      <c r="K20" s="121"/>
      <c r="L20" s="121"/>
      <c r="M20" s="121"/>
      <c r="N20" s="121"/>
      <c r="O20" s="22"/>
    </row>
    <row r="21" spans="2:15" ht="15" customHeight="1">
      <c r="B21" s="20"/>
      <c r="C21" s="21"/>
      <c r="D21" s="21"/>
      <c r="E21" s="22"/>
      <c r="F21" s="21"/>
      <c r="G21" s="228" t="s">
        <v>156</v>
      </c>
      <c r="H21" s="228"/>
      <c r="I21" s="228"/>
      <c r="J21" s="228"/>
      <c r="K21" s="228"/>
      <c r="L21" s="228"/>
      <c r="M21" s="228"/>
      <c r="N21" s="228"/>
      <c r="O21" s="127"/>
    </row>
    <row r="22" spans="2:15" ht="15" customHeight="1">
      <c r="B22" s="20"/>
      <c r="C22" s="21"/>
      <c r="D22" s="21"/>
      <c r="E22" s="22"/>
      <c r="F22" s="126"/>
      <c r="G22" s="228"/>
      <c r="H22" s="228"/>
      <c r="I22" s="228"/>
      <c r="J22" s="228"/>
      <c r="K22" s="228"/>
      <c r="L22" s="228"/>
      <c r="M22" s="228"/>
      <c r="N22" s="228"/>
      <c r="O22" s="127"/>
    </row>
    <row r="23" spans="2:15">
      <c r="B23" s="20"/>
      <c r="C23" s="21"/>
      <c r="D23" s="21"/>
      <c r="E23" s="22"/>
      <c r="F23" s="126"/>
      <c r="G23" s="228"/>
      <c r="H23" s="228"/>
      <c r="I23" s="228"/>
      <c r="J23" s="228"/>
      <c r="K23" s="228"/>
      <c r="L23" s="228"/>
      <c r="M23" s="228"/>
      <c r="N23" s="228"/>
      <c r="O23" s="127"/>
    </row>
    <row r="24" spans="2:15">
      <c r="B24" s="20"/>
      <c r="C24" s="21"/>
      <c r="D24" s="21"/>
      <c r="E24" s="22"/>
      <c r="F24" s="126"/>
      <c r="G24" s="228"/>
      <c r="H24" s="228"/>
      <c r="I24" s="228"/>
      <c r="J24" s="228"/>
      <c r="K24" s="228"/>
      <c r="L24" s="228"/>
      <c r="M24" s="228"/>
      <c r="N24" s="228"/>
      <c r="O24" s="127"/>
    </row>
    <row r="25" spans="2:15">
      <c r="B25" s="20"/>
      <c r="C25" s="21"/>
      <c r="D25" s="21"/>
      <c r="E25" s="22"/>
      <c r="F25" s="126"/>
      <c r="G25" s="228"/>
      <c r="H25" s="228"/>
      <c r="I25" s="228"/>
      <c r="J25" s="228"/>
      <c r="K25" s="228"/>
      <c r="L25" s="228"/>
      <c r="M25" s="228"/>
      <c r="N25" s="228"/>
      <c r="O25" s="127"/>
    </row>
    <row r="26" spans="2:15">
      <c r="B26" s="20"/>
      <c r="C26" s="21"/>
      <c r="D26" s="21"/>
      <c r="E26" s="22"/>
      <c r="F26" s="126"/>
      <c r="G26" s="228"/>
      <c r="H26" s="228"/>
      <c r="I26" s="228"/>
      <c r="J26" s="228"/>
      <c r="K26" s="228"/>
      <c r="L26" s="228"/>
      <c r="M26" s="228"/>
      <c r="N26" s="228"/>
      <c r="O26" s="127"/>
    </row>
    <row r="27" spans="2:15">
      <c r="B27" s="20"/>
      <c r="C27" s="21"/>
      <c r="D27" s="21"/>
      <c r="E27" s="22"/>
      <c r="F27" s="126"/>
      <c r="G27" s="228"/>
      <c r="H27" s="228"/>
      <c r="I27" s="228"/>
      <c r="J27" s="228"/>
      <c r="K27" s="228"/>
      <c r="L27" s="228"/>
      <c r="M27" s="228"/>
      <c r="N27" s="228"/>
      <c r="O27" s="127"/>
    </row>
    <row r="28" spans="2:15">
      <c r="B28" s="20"/>
      <c r="C28" s="21"/>
      <c r="D28" s="21"/>
      <c r="E28" s="22"/>
      <c r="F28" s="126"/>
      <c r="G28" s="228"/>
      <c r="H28" s="228"/>
      <c r="I28" s="228"/>
      <c r="J28" s="228"/>
      <c r="K28" s="228"/>
      <c r="L28" s="228"/>
      <c r="M28" s="228"/>
      <c r="N28" s="228"/>
      <c r="O28" s="127"/>
    </row>
    <row r="29" spans="2:15">
      <c r="B29" s="20"/>
      <c r="C29" s="21"/>
      <c r="D29" s="21"/>
      <c r="E29" s="22"/>
      <c r="F29" s="126"/>
      <c r="G29" s="228"/>
      <c r="H29" s="228"/>
      <c r="I29" s="228"/>
      <c r="J29" s="228"/>
      <c r="K29" s="228"/>
      <c r="L29" s="228"/>
      <c r="M29" s="228"/>
      <c r="N29" s="228"/>
      <c r="O29" s="127"/>
    </row>
    <row r="30" spans="2:15" ht="12.75" customHeight="1" thickBot="1">
      <c r="B30" s="23"/>
      <c r="C30" s="24"/>
      <c r="D30" s="24"/>
      <c r="E30" s="25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</sheetData>
  <mergeCells count="11">
    <mergeCell ref="G21:N29"/>
    <mergeCell ref="H9:J9"/>
    <mergeCell ref="H10:J10"/>
    <mergeCell ref="H11:J11"/>
    <mergeCell ref="H12:J12"/>
    <mergeCell ref="H13:J13"/>
    <mergeCell ref="H14:J14"/>
    <mergeCell ref="H17:J17"/>
    <mergeCell ref="H16:J16"/>
    <mergeCell ref="H18:J18"/>
    <mergeCell ref="H15:J15"/>
  </mergeCells>
  <hyperlinks>
    <hyperlink ref="H9" location="'Descripción Negocios'!A1" display="Descripción Negocios"/>
    <hyperlink ref="H10" location="EERR!A1" display="Estados Financieros Consolidados"/>
    <hyperlink ref="H11" location="Balance!A1" display="Balance Consolidado"/>
    <hyperlink ref="H12" location="Remolcadores!A1" display="Remolcadores"/>
    <hyperlink ref="H13" location="'Terminales Portuarios '!A1" display="Terminales Portuarios"/>
    <hyperlink ref="H14" location="Logística!A1" display="Logística "/>
    <hyperlink ref="H16" location="'Volúmenes Puertos'!A1" display="Volúmenes Terminales Portuarios"/>
    <hyperlink ref="N11" r:id="rId1"/>
    <hyperlink ref="H18:J18" location="'Efectivo y Deuda Financiera'!A1" display="Efectivo y Deuda Financiera"/>
    <hyperlink ref="H15" location="'Volúmenes Remolcadores'!A1" display="Volúmenes Remolcadores"/>
    <hyperlink ref="H17:J17" location="'Volúmenes Logística'!A1" display="Volúmenes Logística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/>
  <cols>
    <col min="1" max="1" width="5.7109375" style="1" customWidth="1"/>
    <col min="2" max="2" width="42.140625" style="34" customWidth="1"/>
    <col min="3" max="13" width="11" style="175" customWidth="1"/>
    <col min="14" max="15" width="11.42578125" style="141"/>
    <col min="16" max="16384" width="11.42578125" style="1"/>
  </cols>
  <sheetData>
    <row r="1" spans="2:15" ht="18.95" customHeight="1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</row>
    <row r="2" spans="2:15" s="9" customForma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44"/>
      <c r="O2" s="144"/>
    </row>
    <row r="3" spans="2:15" s="9" customFormat="1">
      <c r="B3" s="36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144"/>
      <c r="O3" s="144"/>
    </row>
    <row r="4" spans="2:15" s="9" customFormat="1">
      <c r="B4" s="46" t="s">
        <v>128</v>
      </c>
      <c r="C4" s="77"/>
      <c r="D4" s="77"/>
      <c r="E4" s="77"/>
      <c r="F4" s="162"/>
      <c r="G4" s="162"/>
      <c r="H4" s="77"/>
      <c r="I4" s="77"/>
      <c r="J4" s="77"/>
      <c r="K4" s="77"/>
      <c r="L4" s="162"/>
      <c r="M4" s="77"/>
      <c r="N4" s="144"/>
      <c r="O4" s="144"/>
    </row>
    <row r="5" spans="2:15">
      <c r="B5" s="72" t="s">
        <v>129</v>
      </c>
      <c r="C5" s="161">
        <v>28305</v>
      </c>
      <c r="D5" s="161">
        <v>25537</v>
      </c>
      <c r="E5" s="161">
        <v>17595</v>
      </c>
      <c r="F5" s="162">
        <v>13769</v>
      </c>
      <c r="G5" s="163">
        <v>85206</v>
      </c>
      <c r="H5" s="161">
        <v>22302</v>
      </c>
      <c r="I5" s="161">
        <v>15478</v>
      </c>
      <c r="J5" s="161">
        <v>10200</v>
      </c>
      <c r="K5" s="161">
        <v>5528</v>
      </c>
      <c r="L5" s="163">
        <v>53508</v>
      </c>
      <c r="M5" s="161">
        <v>3397</v>
      </c>
      <c r="N5" s="161">
        <v>2450</v>
      </c>
      <c r="O5" s="161">
        <v>2332</v>
      </c>
    </row>
    <row r="6" spans="2:15">
      <c r="B6" s="73" t="s">
        <v>126</v>
      </c>
      <c r="C6" s="164">
        <v>-7.8913114220631297E-2</v>
      </c>
      <c r="D6" s="164">
        <v>-0.23548783043439214</v>
      </c>
      <c r="E6" s="164">
        <v>-2.9294935451837145E-2</v>
      </c>
      <c r="F6" s="164">
        <v>-0.42786503781268181</v>
      </c>
      <c r="G6" s="165">
        <v>-0.19862685163414062</v>
      </c>
      <c r="H6" s="164">
        <v>-0.21208267090620037</v>
      </c>
      <c r="I6" s="164">
        <v>-0.39389904843951917</v>
      </c>
      <c r="J6" s="164">
        <v>-0.42028985507246375</v>
      </c>
      <c r="K6" s="164">
        <v>-0.59851841092308811</v>
      </c>
      <c r="L6" s="165">
        <v>-0.37201605520737979</v>
      </c>
      <c r="M6" s="164">
        <f>M5/H5-1</f>
        <v>-0.84768182225809341</v>
      </c>
      <c r="N6" s="164">
        <f>N5/I5-1</f>
        <v>-0.84171081535082048</v>
      </c>
      <c r="O6" s="164">
        <f>O5/J5-1</f>
        <v>-0.77137254901960783</v>
      </c>
    </row>
    <row r="7" spans="2:15">
      <c r="B7" s="73"/>
      <c r="C7" s="164"/>
      <c r="D7" s="164"/>
      <c r="E7" s="164"/>
      <c r="F7" s="164"/>
      <c r="G7" s="165"/>
      <c r="H7" s="164"/>
      <c r="I7" s="164"/>
      <c r="J7" s="164"/>
      <c r="K7" s="164"/>
      <c r="L7" s="165"/>
      <c r="M7" s="164"/>
      <c r="N7" s="164"/>
      <c r="O7" s="164"/>
    </row>
    <row r="8" spans="2:15">
      <c r="B8" s="72" t="s">
        <v>140</v>
      </c>
      <c r="C8" s="161">
        <v>155612</v>
      </c>
      <c r="D8" s="161">
        <v>167870</v>
      </c>
      <c r="E8" s="161">
        <v>137105</v>
      </c>
      <c r="F8" s="162">
        <v>115880</v>
      </c>
      <c r="G8" s="163">
        <v>576467</v>
      </c>
      <c r="H8" s="161">
        <v>120392</v>
      </c>
      <c r="I8" s="161">
        <v>120776.5199999999</v>
      </c>
      <c r="J8" s="161">
        <v>52893</v>
      </c>
      <c r="K8" s="161">
        <v>39961</v>
      </c>
      <c r="L8" s="163">
        <v>334022.5199999999</v>
      </c>
      <c r="M8" s="161">
        <v>32946</v>
      </c>
      <c r="N8" s="161">
        <v>29415</v>
      </c>
      <c r="O8" s="161">
        <v>24234</v>
      </c>
    </row>
    <row r="9" spans="2:15">
      <c r="B9" s="73" t="s">
        <v>126</v>
      </c>
      <c r="C9" s="164">
        <v>-0.13416608707747946</v>
      </c>
      <c r="D9" s="164">
        <v>-6.1050983024302896E-2</v>
      </c>
      <c r="E9" s="164">
        <v>-0.15297744444513084</v>
      </c>
      <c r="F9" s="164">
        <v>-0.32075427459393557</v>
      </c>
      <c r="G9" s="165">
        <v>-0.16572307656683716</v>
      </c>
      <c r="H9" s="164">
        <v>-0.22633215947356244</v>
      </c>
      <c r="I9" s="164">
        <v>-0.28053541430869178</v>
      </c>
      <c r="J9" s="164">
        <v>-0.61421538237117534</v>
      </c>
      <c r="K9" s="164">
        <v>-0.65515188125647228</v>
      </c>
      <c r="L9" s="165">
        <v>-0.42056957293305619</v>
      </c>
      <c r="M9" s="164">
        <f>M8/H8-1</f>
        <v>-0.72634394311914408</v>
      </c>
      <c r="N9" s="164">
        <f>N8/I8-1</f>
        <v>-0.75645100554313016</v>
      </c>
      <c r="O9" s="164">
        <f>O8/J8-1</f>
        <v>-0.54182973172253424</v>
      </c>
    </row>
    <row r="10" spans="2:15">
      <c r="B10" s="73"/>
      <c r="C10" s="164"/>
      <c r="D10" s="164"/>
      <c r="E10" s="164"/>
      <c r="F10" s="164"/>
      <c r="G10" s="165"/>
      <c r="H10" s="164"/>
      <c r="I10" s="164"/>
      <c r="J10" s="164"/>
      <c r="K10" s="164"/>
      <c r="L10" s="165"/>
      <c r="M10" s="164"/>
      <c r="N10" s="164"/>
      <c r="O10" s="164"/>
    </row>
    <row r="11" spans="2:15">
      <c r="B11" s="72" t="s">
        <v>130</v>
      </c>
      <c r="C11" s="161">
        <v>8624</v>
      </c>
      <c r="D11" s="161">
        <v>8675</v>
      </c>
      <c r="E11" s="161">
        <v>8973</v>
      </c>
      <c r="F11" s="162">
        <v>8667.92578125</v>
      </c>
      <c r="G11" s="163">
        <v>34939.92578125</v>
      </c>
      <c r="H11" s="161">
        <v>7043</v>
      </c>
      <c r="I11" s="161">
        <v>6159</v>
      </c>
      <c r="J11" s="161">
        <v>6884</v>
      </c>
      <c r="K11" s="161">
        <v>6677</v>
      </c>
      <c r="L11" s="163">
        <v>26763</v>
      </c>
      <c r="M11" s="161">
        <v>5531</v>
      </c>
      <c r="N11" s="161">
        <v>5535</v>
      </c>
      <c r="O11" s="161">
        <v>5536</v>
      </c>
    </row>
    <row r="12" spans="2:15">
      <c r="B12" s="73" t="s">
        <v>126</v>
      </c>
      <c r="C12" s="164">
        <v>2.9731343283582179E-2</v>
      </c>
      <c r="D12" s="164">
        <v>0.15159962830213725</v>
      </c>
      <c r="E12" s="164">
        <v>0.12641225207130313</v>
      </c>
      <c r="F12" s="164">
        <v>9.2641596022942085E-2</v>
      </c>
      <c r="G12" s="165">
        <v>9.8497996706699675E-2</v>
      </c>
      <c r="H12" s="164">
        <v>-0.18332560296846012</v>
      </c>
      <c r="I12" s="164">
        <v>-0.29002881844380402</v>
      </c>
      <c r="J12" s="164">
        <v>-0.23280953973030205</v>
      </c>
      <c r="K12" s="164">
        <v>-0.22968883577160593</v>
      </c>
      <c r="L12" s="165">
        <v>-0.23402813825202884</v>
      </c>
      <c r="M12" s="164">
        <f>M11/H11-1</f>
        <v>-0.21468124378815845</v>
      </c>
      <c r="N12" s="164">
        <f>N11/I11-1</f>
        <v>-0.10131514856307844</v>
      </c>
      <c r="O12" s="164">
        <f>O11/J11-1</f>
        <v>-0.1958163858221964</v>
      </c>
    </row>
    <row r="13" spans="2:15">
      <c r="B13" s="73"/>
      <c r="C13" s="164"/>
      <c r="D13" s="164"/>
      <c r="E13" s="164"/>
      <c r="F13" s="164"/>
      <c r="G13" s="165"/>
      <c r="H13" s="164"/>
      <c r="I13" s="164"/>
      <c r="J13" s="164"/>
      <c r="K13" s="164"/>
      <c r="L13" s="165"/>
      <c r="M13" s="164"/>
      <c r="N13" s="164"/>
      <c r="O13" s="164"/>
    </row>
    <row r="14" spans="2:15">
      <c r="B14" s="72" t="s">
        <v>131</v>
      </c>
      <c r="C14" s="161">
        <v>523343</v>
      </c>
      <c r="D14" s="161">
        <v>754602</v>
      </c>
      <c r="E14" s="161">
        <v>803254.67999999993</v>
      </c>
      <c r="F14" s="162">
        <v>786605</v>
      </c>
      <c r="G14" s="163">
        <v>2867804.6799999997</v>
      </c>
      <c r="H14" s="161">
        <v>997144</v>
      </c>
      <c r="I14" s="161">
        <v>892000.08540477464</v>
      </c>
      <c r="J14" s="161">
        <v>679583.5880468965</v>
      </c>
      <c r="K14" s="161">
        <v>629992.91745977011</v>
      </c>
      <c r="L14" s="163">
        <v>3198720.5909114406</v>
      </c>
      <c r="M14" s="161">
        <v>629902.34792999993</v>
      </c>
      <c r="N14" s="161">
        <v>434626.13851233333</v>
      </c>
      <c r="O14" s="161">
        <v>211528.15036999999</v>
      </c>
    </row>
    <row r="15" spans="2:15">
      <c r="B15" s="73" t="s">
        <v>126</v>
      </c>
      <c r="C15" s="164">
        <v>-1.1474715476196828E-2</v>
      </c>
      <c r="D15" s="164">
        <v>0.75145783643353603</v>
      </c>
      <c r="E15" s="164">
        <v>4.4383128140027397</v>
      </c>
      <c r="F15" s="164">
        <v>4.6849710585788236</v>
      </c>
      <c r="G15" s="165">
        <v>1.3010017501709923</v>
      </c>
      <c r="H15" s="164">
        <v>0.90533550654159889</v>
      </c>
      <c r="I15" s="164">
        <v>0.18208020308026573</v>
      </c>
      <c r="J15" s="164">
        <v>-0.15396249163852171</v>
      </c>
      <c r="K15" s="164">
        <v>-0.1990987630897717</v>
      </c>
      <c r="L15" s="165">
        <v>0.11538997520271876</v>
      </c>
      <c r="M15" s="164">
        <f>M14/H14-1</f>
        <v>-0.3682934983011481</v>
      </c>
      <c r="N15" s="164">
        <f>N14/I14-1</f>
        <v>-0.51275101244513077</v>
      </c>
      <c r="O15" s="164">
        <f>O14/J14-1</f>
        <v>-0.68873858331699012</v>
      </c>
    </row>
    <row r="16" spans="2:15">
      <c r="B16" s="73"/>
      <c r="C16" s="164"/>
      <c r="D16" s="164"/>
      <c r="E16" s="164"/>
      <c r="F16" s="164"/>
      <c r="G16" s="165"/>
      <c r="H16" s="164"/>
      <c r="I16" s="164"/>
      <c r="J16" s="164"/>
      <c r="K16" s="164"/>
      <c r="L16" s="165"/>
      <c r="M16" s="164"/>
      <c r="N16" s="164"/>
      <c r="O16" s="164"/>
    </row>
    <row r="17" spans="2:15">
      <c r="B17" s="72" t="s">
        <v>132</v>
      </c>
      <c r="C17" s="161">
        <v>177799</v>
      </c>
      <c r="D17" s="161">
        <v>188035.6</v>
      </c>
      <c r="E17" s="161">
        <v>194999.2</v>
      </c>
      <c r="F17" s="162">
        <v>175918</v>
      </c>
      <c r="G17" s="163">
        <v>736751.8</v>
      </c>
      <c r="H17" s="161">
        <v>204684</v>
      </c>
      <c r="I17" s="161">
        <v>186603.9</v>
      </c>
      <c r="J17" s="161">
        <v>202931.82</v>
      </c>
      <c r="K17" s="161">
        <v>193129</v>
      </c>
      <c r="L17" s="163">
        <v>787348.72</v>
      </c>
      <c r="M17" s="161">
        <v>188408</v>
      </c>
      <c r="N17" s="161">
        <v>173004.3</v>
      </c>
      <c r="O17" s="161">
        <v>186254.31</v>
      </c>
    </row>
    <row r="18" spans="2:15">
      <c r="B18" s="73" t="s">
        <v>126</v>
      </c>
      <c r="C18" s="164">
        <v>7.1847008351471287E-2</v>
      </c>
      <c r="D18" s="164">
        <v>9.5950355854151903E-2</v>
      </c>
      <c r="E18" s="164">
        <v>5.1617200027432419E-2</v>
      </c>
      <c r="F18" s="164">
        <v>9.7717999995408089E-3</v>
      </c>
      <c r="G18" s="165">
        <v>5.6884748554506537E-2</v>
      </c>
      <c r="H18" s="164">
        <v>0.15121007429738076</v>
      </c>
      <c r="I18" s="164">
        <v>-7.6139837349948891E-3</v>
      </c>
      <c r="J18" s="164">
        <v>4.0680269457515683E-2</v>
      </c>
      <c r="K18" s="164">
        <v>9.7835355108630173E-2</v>
      </c>
      <c r="L18" s="165">
        <v>6.867566526474711E-2</v>
      </c>
      <c r="M18" s="164">
        <f>M17/H17-1</f>
        <v>-7.9517695569756297E-2</v>
      </c>
      <c r="N18" s="164">
        <f>N17/I17-1</f>
        <v>-7.2879505733802974E-2</v>
      </c>
      <c r="O18" s="164">
        <f>O17/J17-1</f>
        <v>-8.2182823768101043E-2</v>
      </c>
    </row>
    <row r="19" spans="2:15">
      <c r="B19" s="73"/>
      <c r="C19" s="164"/>
      <c r="D19" s="164"/>
      <c r="E19" s="164"/>
      <c r="F19" s="164"/>
      <c r="G19" s="165"/>
      <c r="H19" s="164"/>
      <c r="I19" s="164"/>
      <c r="J19" s="164"/>
      <c r="K19" s="164"/>
      <c r="L19" s="165"/>
      <c r="M19" s="164"/>
      <c r="N19" s="164"/>
      <c r="O19" s="164"/>
    </row>
    <row r="20" spans="2:15">
      <c r="B20" s="72" t="s">
        <v>133</v>
      </c>
      <c r="C20" s="161">
        <v>12055</v>
      </c>
      <c r="D20" s="161">
        <v>10131</v>
      </c>
      <c r="E20" s="161">
        <v>10331</v>
      </c>
      <c r="F20" s="162">
        <v>10363</v>
      </c>
      <c r="G20" s="163">
        <v>42880</v>
      </c>
      <c r="H20" s="161">
        <v>13147</v>
      </c>
      <c r="I20" s="161">
        <v>10691</v>
      </c>
      <c r="J20" s="161">
        <v>10916</v>
      </c>
      <c r="K20" s="161">
        <v>9976</v>
      </c>
      <c r="L20" s="163">
        <v>44730</v>
      </c>
      <c r="M20" s="161">
        <v>10132</v>
      </c>
      <c r="N20" s="161">
        <v>8157</v>
      </c>
      <c r="O20" s="161">
        <v>6937</v>
      </c>
    </row>
    <row r="21" spans="2:15" s="9" customFormat="1">
      <c r="B21" s="73" t="s">
        <v>126</v>
      </c>
      <c r="C21" s="164">
        <v>0.19320993764228445</v>
      </c>
      <c r="D21" s="164">
        <v>6.1575131592015442E-3</v>
      </c>
      <c r="E21" s="164">
        <v>9.5081619673521356E-2</v>
      </c>
      <c r="F21" s="164">
        <v>0.38932832819412799</v>
      </c>
      <c r="G21" s="165">
        <v>0.15688655065425605</v>
      </c>
      <c r="H21" s="164">
        <v>9.058481957693898E-2</v>
      </c>
      <c r="I21" s="164">
        <v>5.5275885894778387E-2</v>
      </c>
      <c r="J21" s="164">
        <v>5.6625689671861323E-2</v>
      </c>
      <c r="K21" s="164">
        <v>-3.7344398340248941E-2</v>
      </c>
      <c r="L21" s="165">
        <v>4.3143656716417844E-2</v>
      </c>
      <c r="M21" s="164">
        <f>M20/H20-1</f>
        <v>-0.22932988514489994</v>
      </c>
      <c r="N21" s="164">
        <f>N20/I20-1</f>
        <v>-0.23702179403236368</v>
      </c>
      <c r="O21" s="164">
        <f>O20/J20-1</f>
        <v>-0.36451080982044703</v>
      </c>
    </row>
    <row r="22" spans="2:15" s="9" customFormat="1">
      <c r="B22" s="38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</row>
    <row r="23" spans="2:15" s="9" customFormat="1">
      <c r="B23" s="46" t="s">
        <v>143</v>
      </c>
      <c r="C23" s="77"/>
      <c r="D23" s="77"/>
      <c r="E23" s="77"/>
      <c r="F23" s="160"/>
      <c r="G23" s="160"/>
      <c r="H23" s="77"/>
      <c r="I23" s="77"/>
      <c r="J23" s="77"/>
      <c r="K23" s="158"/>
      <c r="L23" s="160"/>
      <c r="M23" s="158"/>
      <c r="N23" s="158"/>
      <c r="O23" s="158"/>
    </row>
    <row r="24" spans="2:15">
      <c r="B24" s="72" t="s">
        <v>129</v>
      </c>
      <c r="C24" s="162">
        <v>1348</v>
      </c>
      <c r="D24" s="162">
        <v>1044</v>
      </c>
      <c r="E24" s="162">
        <v>1111.5</v>
      </c>
      <c r="F24" s="162">
        <v>1227</v>
      </c>
      <c r="G24" s="163">
        <v>4730.5</v>
      </c>
      <c r="H24" s="161">
        <v>1330.5</v>
      </c>
      <c r="I24" s="161">
        <v>1681</v>
      </c>
      <c r="J24" s="161">
        <v>745</v>
      </c>
      <c r="K24" s="161">
        <v>1013.9499999999999</v>
      </c>
      <c r="L24" s="163">
        <v>4770.4500000000007</v>
      </c>
      <c r="M24" s="161">
        <v>634.19999999999993</v>
      </c>
      <c r="N24" s="161">
        <v>668.14999999999986</v>
      </c>
      <c r="O24" s="161">
        <v>886.2</v>
      </c>
    </row>
    <row r="25" spans="2:15">
      <c r="B25" s="73" t="s">
        <v>126</v>
      </c>
      <c r="C25" s="164">
        <v>1.3484320557491287</v>
      </c>
      <c r="D25" s="164">
        <v>0.28650646950092429</v>
      </c>
      <c r="E25" s="164">
        <v>-1.2000000000000011E-2</v>
      </c>
      <c r="F25" s="164">
        <v>0.29362150764364792</v>
      </c>
      <c r="G25" s="165">
        <v>0.36759178953454752</v>
      </c>
      <c r="H25" s="164">
        <v>-1.2982195845697375E-2</v>
      </c>
      <c r="I25" s="164">
        <v>0.61015325670498077</v>
      </c>
      <c r="J25" s="164">
        <v>-0.32973459289248763</v>
      </c>
      <c r="K25" s="164">
        <v>-0.17363488182559095</v>
      </c>
      <c r="L25" s="165">
        <v>8.4451960680691496E-3</v>
      </c>
      <c r="M25" s="164">
        <f>M24/H24-1</f>
        <v>-0.52333709131905304</v>
      </c>
      <c r="N25" s="164">
        <f>N24/I24-1</f>
        <v>-0.6025282569898871</v>
      </c>
      <c r="O25" s="164">
        <f>O24/J24-1</f>
        <v>0.18953020134228193</v>
      </c>
    </row>
    <row r="26" spans="2:15">
      <c r="B26" s="73"/>
      <c r="C26" s="164"/>
      <c r="D26" s="164"/>
      <c r="E26" s="164"/>
      <c r="F26" s="164"/>
      <c r="G26" s="165"/>
      <c r="H26" s="164"/>
      <c r="I26" s="164"/>
      <c r="J26" s="164"/>
      <c r="K26" s="164"/>
      <c r="L26" s="165"/>
      <c r="M26" s="164"/>
      <c r="N26" s="164"/>
      <c r="O26" s="164"/>
    </row>
    <row r="27" spans="2:15">
      <c r="B27" s="72" t="s">
        <v>141</v>
      </c>
      <c r="C27" s="162">
        <v>10702.5</v>
      </c>
      <c r="D27" s="162">
        <v>8366</v>
      </c>
      <c r="E27" s="162">
        <v>10181</v>
      </c>
      <c r="F27" s="162">
        <v>11188</v>
      </c>
      <c r="G27" s="163">
        <v>40437.5</v>
      </c>
      <c r="H27" s="161">
        <v>9257.5</v>
      </c>
      <c r="I27" s="161">
        <v>8470.5</v>
      </c>
      <c r="J27" s="161">
        <v>9724</v>
      </c>
      <c r="K27" s="161">
        <v>8316.5999999999985</v>
      </c>
      <c r="L27" s="163">
        <v>35768.6</v>
      </c>
      <c r="M27" s="161">
        <v>7969.15</v>
      </c>
      <c r="N27" s="161">
        <v>7074.1999999999989</v>
      </c>
      <c r="O27" s="161">
        <v>9359.6999999999989</v>
      </c>
    </row>
    <row r="28" spans="2:15">
      <c r="B28" s="73" t="s">
        <v>126</v>
      </c>
      <c r="C28" s="164">
        <v>2.1767148789918478E-2</v>
      </c>
      <c r="D28" s="164">
        <v>-0.27704804701002417</v>
      </c>
      <c r="E28" s="164">
        <v>-0.17485918061352679</v>
      </c>
      <c r="F28" s="164">
        <v>-0.21520763187429859</v>
      </c>
      <c r="G28" s="165">
        <v>-0.16865401615920728</v>
      </c>
      <c r="H28" s="164">
        <v>-0.13501518336837193</v>
      </c>
      <c r="I28" s="164">
        <v>1.2491035142242479E-2</v>
      </c>
      <c r="J28" s="164">
        <v>-4.4887535605539708E-2</v>
      </c>
      <c r="K28" s="164">
        <v>-0.25664998212370405</v>
      </c>
      <c r="L28" s="165">
        <v>-0.11545965996908814</v>
      </c>
      <c r="M28" s="164">
        <f>M27/H27-1</f>
        <v>-0.13916824196597355</v>
      </c>
      <c r="N28" s="164">
        <f>N27/I27-1</f>
        <v>-0.1648426893335696</v>
      </c>
      <c r="O28" s="164">
        <f>O27/J27-1</f>
        <v>-3.7464006581653719E-2</v>
      </c>
    </row>
    <row r="29" spans="2:15" s="9" customFormat="1">
      <c r="B29" s="38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144"/>
      <c r="O29" s="144"/>
    </row>
    <row r="30" spans="2:15">
      <c r="B30" s="76" t="s">
        <v>161</v>
      </c>
    </row>
    <row r="31" spans="2:15">
      <c r="B31" s="76" t="s">
        <v>134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41"/>
    <col min="14" max="16384" width="11.42578125" style="1"/>
  </cols>
  <sheetData>
    <row r="2" spans="1:13">
      <c r="B2" s="132" t="s">
        <v>177</v>
      </c>
      <c r="C2" s="224"/>
      <c r="D2" s="224"/>
      <c r="E2" s="224"/>
      <c r="F2" s="224"/>
      <c r="G2" s="224"/>
      <c r="H2" s="224"/>
      <c r="I2" s="224"/>
      <c r="J2" s="224"/>
      <c r="K2" s="224"/>
    </row>
    <row r="3" spans="1:13">
      <c r="C3" s="57"/>
      <c r="D3" s="57"/>
      <c r="E3" s="57"/>
      <c r="F3" s="57"/>
      <c r="G3" s="57"/>
      <c r="H3" s="57"/>
      <c r="I3" s="57"/>
      <c r="J3" s="57"/>
      <c r="K3" s="57"/>
    </row>
    <row r="4" spans="1:13" ht="38.1" customHeight="1">
      <c r="A4" s="130"/>
      <c r="B4" s="131" t="s">
        <v>162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</row>
    <row r="5" spans="1:13" s="29" customFormat="1">
      <c r="B5" s="49"/>
      <c r="C5" s="223"/>
      <c r="D5" s="223"/>
      <c r="E5" s="223"/>
      <c r="F5" s="223"/>
      <c r="G5" s="223"/>
      <c r="H5" s="223"/>
      <c r="I5" s="223"/>
      <c r="J5" s="223"/>
      <c r="K5" s="223"/>
      <c r="L5" s="141"/>
      <c r="M5" s="141"/>
    </row>
    <row r="6" spans="1:13" s="29" customFormat="1">
      <c r="B6" s="129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9" customFormat="1">
      <c r="B7" s="51" t="s">
        <v>203</v>
      </c>
      <c r="C7" s="222">
        <f t="shared" ref="C7:L7" si="0">C12+C17</f>
        <v>300260.65178132232</v>
      </c>
      <c r="D7" s="222">
        <f t="shared" si="0"/>
        <v>335224.38922282215</v>
      </c>
      <c r="E7" s="222">
        <f t="shared" si="0"/>
        <v>358879.09012767195</v>
      </c>
      <c r="F7" s="159">
        <f t="shared" si="0"/>
        <v>362257.50101948786</v>
      </c>
      <c r="G7" s="222">
        <f t="shared" si="0"/>
        <v>349202.22626456356</v>
      </c>
      <c r="H7" s="222">
        <f t="shared" si="0"/>
        <v>376784.22534132563</v>
      </c>
      <c r="I7" s="222">
        <f t="shared" si="0"/>
        <v>402579.74540390261</v>
      </c>
      <c r="J7" s="159">
        <f t="shared" si="0"/>
        <v>486596.91191598645</v>
      </c>
      <c r="K7" s="221">
        <f t="shared" si="0"/>
        <v>504987.83292693319</v>
      </c>
      <c r="L7" s="221">
        <f t="shared" si="0"/>
        <v>551701.4764646783</v>
      </c>
      <c r="M7" s="221">
        <f t="shared" ref="M7" si="1">M12+M17</f>
        <v>539033.31762481888</v>
      </c>
    </row>
    <row r="8" spans="1:13" s="29" customFormat="1">
      <c r="B8" s="51" t="s">
        <v>101</v>
      </c>
      <c r="C8" s="222">
        <f t="shared" ref="C8:L8" si="2">C13+C18</f>
        <v>88414.862959999999</v>
      </c>
      <c r="D8" s="222">
        <f t="shared" si="2"/>
        <v>86804.15</v>
      </c>
      <c r="E8" s="222">
        <f t="shared" si="2"/>
        <v>84940.207214499998</v>
      </c>
      <c r="F8" s="159">
        <f t="shared" si="2"/>
        <v>87730.593131000001</v>
      </c>
      <c r="G8" s="222">
        <f t="shared" si="2"/>
        <v>86386.177105499999</v>
      </c>
      <c r="H8" s="222">
        <f t="shared" si="2"/>
        <v>85145.678970500012</v>
      </c>
      <c r="I8" s="222">
        <f t="shared" si="2"/>
        <v>83823.192772000009</v>
      </c>
      <c r="J8" s="159">
        <f t="shared" si="2"/>
        <v>75953.82644199999</v>
      </c>
      <c r="K8" s="221">
        <f t="shared" si="2"/>
        <v>74034.885083500005</v>
      </c>
      <c r="L8" s="221">
        <f t="shared" si="2"/>
        <v>71299.815983499997</v>
      </c>
      <c r="M8" s="221">
        <f t="shared" ref="M8" si="3">M13+M18</f>
        <v>69479.7230155</v>
      </c>
    </row>
    <row r="9" spans="1:13" s="29" customFormat="1">
      <c r="B9" s="51" t="s">
        <v>204</v>
      </c>
      <c r="C9" s="222">
        <f t="shared" ref="C9:L9" si="4">C14+C19</f>
        <v>65398.216579241045</v>
      </c>
      <c r="D9" s="222">
        <f t="shared" si="4"/>
        <v>77370.084763676379</v>
      </c>
      <c r="E9" s="222">
        <f t="shared" si="4"/>
        <v>100563.56722592372</v>
      </c>
      <c r="F9" s="159">
        <f t="shared" si="4"/>
        <v>118795.9301519303</v>
      </c>
      <c r="G9" s="222">
        <f t="shared" si="4"/>
        <v>117837.67938931601</v>
      </c>
      <c r="H9" s="222">
        <f t="shared" si="4"/>
        <v>102164.56746299827</v>
      </c>
      <c r="I9" s="222">
        <f t="shared" si="4"/>
        <v>111202.04509664606</v>
      </c>
      <c r="J9" s="159">
        <f t="shared" si="4"/>
        <v>177061.71115945431</v>
      </c>
      <c r="K9" s="221">
        <f t="shared" si="4"/>
        <v>173938.67848922982</v>
      </c>
      <c r="L9" s="221">
        <f t="shared" si="4"/>
        <v>197372.82594421718</v>
      </c>
      <c r="M9" s="221">
        <f t="shared" ref="M9" si="5">M14+M19</f>
        <v>211839.83387163159</v>
      </c>
    </row>
    <row r="10" spans="1:13" s="29" customFormat="1">
      <c r="B10" s="49"/>
      <c r="C10" s="175"/>
      <c r="D10" s="175"/>
      <c r="E10" s="175"/>
      <c r="F10" s="175"/>
      <c r="G10" s="175"/>
      <c r="H10" s="175"/>
      <c r="I10" s="175"/>
      <c r="J10" s="175"/>
      <c r="K10" s="175"/>
      <c r="L10" s="141"/>
      <c r="M10" s="141"/>
    </row>
    <row r="11" spans="1:13" s="29" customFormat="1">
      <c r="B11" s="129" t="s">
        <v>174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41"/>
      <c r="M11" s="141"/>
    </row>
    <row r="12" spans="1:13">
      <c r="B12" s="51" t="s">
        <v>170</v>
      </c>
      <c r="C12" s="222">
        <v>192317</v>
      </c>
      <c r="D12" s="222">
        <v>232503</v>
      </c>
      <c r="E12" s="222">
        <v>190833</v>
      </c>
      <c r="F12" s="159">
        <v>190160</v>
      </c>
      <c r="G12" s="222">
        <v>186134</v>
      </c>
      <c r="H12" s="222">
        <v>214936</v>
      </c>
      <c r="I12" s="222">
        <v>208385</v>
      </c>
      <c r="J12" s="159">
        <v>211801</v>
      </c>
      <c r="K12" s="221">
        <v>221996</v>
      </c>
      <c r="L12" s="221">
        <v>251422</v>
      </c>
      <c r="M12" s="221">
        <v>246347</v>
      </c>
    </row>
    <row r="13" spans="1:13">
      <c r="B13" s="51" t="s">
        <v>101</v>
      </c>
      <c r="C13" s="222">
        <v>45005</v>
      </c>
      <c r="D13" s="222">
        <v>44039</v>
      </c>
      <c r="E13" s="222">
        <v>43372</v>
      </c>
      <c r="F13" s="159">
        <v>42424</v>
      </c>
      <c r="G13" s="222">
        <v>41798</v>
      </c>
      <c r="H13" s="222">
        <v>41310</v>
      </c>
      <c r="I13" s="222">
        <v>40754</v>
      </c>
      <c r="J13" s="159">
        <v>33675</v>
      </c>
      <c r="K13" s="221">
        <v>32539</v>
      </c>
      <c r="L13" s="221">
        <v>30889</v>
      </c>
      <c r="M13" s="221">
        <v>29548</v>
      </c>
    </row>
    <row r="14" spans="1:13">
      <c r="B14" s="51" t="s">
        <v>172</v>
      </c>
      <c r="C14" s="222">
        <v>34853</v>
      </c>
      <c r="D14" s="222">
        <v>40515</v>
      </c>
      <c r="E14" s="222">
        <v>55482</v>
      </c>
      <c r="F14" s="159">
        <v>44915</v>
      </c>
      <c r="G14" s="222">
        <v>47077</v>
      </c>
      <c r="H14" s="222">
        <v>44469</v>
      </c>
      <c r="I14" s="222">
        <v>66008</v>
      </c>
      <c r="J14" s="159">
        <v>113380</v>
      </c>
      <c r="K14" s="221">
        <v>111376</v>
      </c>
      <c r="L14" s="221">
        <v>112897</v>
      </c>
      <c r="M14" s="221">
        <v>107898</v>
      </c>
    </row>
    <row r="15" spans="1:13">
      <c r="C15" s="141"/>
      <c r="D15" s="141"/>
      <c r="E15" s="141"/>
      <c r="F15" s="153"/>
      <c r="G15" s="141"/>
      <c r="H15" s="141"/>
      <c r="I15" s="141"/>
      <c r="J15" s="153"/>
      <c r="K15" s="141"/>
    </row>
    <row r="16" spans="1:13">
      <c r="B16" s="13" t="s">
        <v>175</v>
      </c>
      <c r="C16" s="141"/>
      <c r="D16" s="141"/>
      <c r="E16" s="141"/>
      <c r="F16" s="153"/>
      <c r="G16" s="141"/>
      <c r="H16" s="141"/>
      <c r="I16" s="141"/>
      <c r="J16" s="153"/>
      <c r="K16" s="141"/>
    </row>
    <row r="17" spans="2:13">
      <c r="B17" s="51" t="s">
        <v>171</v>
      </c>
      <c r="C17" s="222">
        <v>107943.65178132229</v>
      </c>
      <c r="D17" s="222">
        <v>102721.38922282215</v>
      </c>
      <c r="E17" s="222">
        <v>168046.09012767198</v>
      </c>
      <c r="F17" s="159">
        <v>172097.50101948789</v>
      </c>
      <c r="G17" s="222">
        <v>163068.22626456356</v>
      </c>
      <c r="H17" s="222">
        <v>161848.22534132565</v>
      </c>
      <c r="I17" s="222">
        <v>194194.74540390263</v>
      </c>
      <c r="J17" s="159">
        <v>274795.91191598645</v>
      </c>
      <c r="K17" s="220">
        <v>282991.83292693319</v>
      </c>
      <c r="L17" s="221">
        <v>300279.4764646783</v>
      </c>
      <c r="M17" s="221">
        <v>292686.31762481888</v>
      </c>
    </row>
    <row r="18" spans="2:13">
      <c r="B18" s="51" t="s">
        <v>101</v>
      </c>
      <c r="C18" s="222">
        <v>43409.862960000006</v>
      </c>
      <c r="D18" s="222">
        <v>42765.15</v>
      </c>
      <c r="E18" s="222">
        <v>41568.207214499998</v>
      </c>
      <c r="F18" s="159">
        <v>45306.593131000001</v>
      </c>
      <c r="G18" s="222">
        <v>44588.177105499999</v>
      </c>
      <c r="H18" s="222">
        <v>43835.678970500005</v>
      </c>
      <c r="I18" s="10">
        <v>43069.192772000002</v>
      </c>
      <c r="J18" s="159">
        <v>42278.826441999998</v>
      </c>
      <c r="K18" s="220">
        <v>41495.885083499998</v>
      </c>
      <c r="L18" s="220">
        <v>40410.815983499997</v>
      </c>
      <c r="M18" s="220">
        <v>39931.7230155</v>
      </c>
    </row>
    <row r="19" spans="2:13">
      <c r="B19" s="51" t="s">
        <v>173</v>
      </c>
      <c r="C19" s="222">
        <v>30545.216579241045</v>
      </c>
      <c r="D19" s="222">
        <v>36855.084763676379</v>
      </c>
      <c r="E19" s="222">
        <v>45081.567225923718</v>
      </c>
      <c r="F19" s="159">
        <v>73880.930151930297</v>
      </c>
      <c r="G19" s="222">
        <v>70760.679389316007</v>
      </c>
      <c r="H19" s="222">
        <v>57695.56746299826</v>
      </c>
      <c r="I19" s="222">
        <v>45194.045096646063</v>
      </c>
      <c r="J19" s="159">
        <v>63681.711159454295</v>
      </c>
      <c r="K19" s="221">
        <v>62562.678489229809</v>
      </c>
      <c r="L19" s="221">
        <v>84475.825944217184</v>
      </c>
      <c r="M19" s="221">
        <v>103941.83387163159</v>
      </c>
    </row>
    <row r="20" spans="2:13">
      <c r="F20" s="141"/>
      <c r="G20" s="141"/>
      <c r="H20" s="141"/>
      <c r="I20" s="141"/>
      <c r="J20" s="141"/>
      <c r="L20" s="15"/>
      <c r="M20" s="144"/>
    </row>
    <row r="21" spans="2:13">
      <c r="B21" s="76" t="s">
        <v>161</v>
      </c>
      <c r="F21" s="219"/>
      <c r="G21" s="219"/>
      <c r="H21" s="219"/>
      <c r="I21" s="219"/>
      <c r="J21" s="219"/>
      <c r="K21" s="219"/>
      <c r="L21" s="219"/>
      <c r="M21" s="144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1.28515625" style="34" bestFit="1" customWidth="1"/>
    <col min="9" max="9" width="12.7109375" style="1" customWidth="1"/>
    <col min="10" max="16384" width="11.42578125" style="1"/>
  </cols>
  <sheetData>
    <row r="2" spans="2:9">
      <c r="B2" s="101" t="s">
        <v>177</v>
      </c>
      <c r="C2" s="69"/>
      <c r="D2" s="69"/>
      <c r="E2" s="69"/>
      <c r="F2" s="69"/>
      <c r="G2" s="69"/>
      <c r="H2" s="69"/>
      <c r="I2" s="21"/>
    </row>
    <row r="3" spans="2:9">
      <c r="B3" s="69"/>
      <c r="C3" s="69"/>
      <c r="D3" s="69"/>
      <c r="E3" s="69"/>
      <c r="F3" s="69"/>
      <c r="G3" s="69"/>
      <c r="H3" s="69"/>
      <c r="I3" s="21"/>
    </row>
    <row r="4" spans="2:9">
      <c r="B4" s="80" t="s">
        <v>37</v>
      </c>
      <c r="C4" s="69"/>
      <c r="D4" s="69"/>
      <c r="E4" s="69"/>
      <c r="F4" s="69"/>
      <c r="G4" s="69"/>
      <c r="H4" s="69"/>
      <c r="I4" s="21"/>
    </row>
    <row r="5" spans="2:9">
      <c r="B5" s="69"/>
      <c r="C5" s="69"/>
      <c r="D5" s="69"/>
      <c r="E5" s="69"/>
      <c r="F5" s="69"/>
      <c r="G5" s="69"/>
      <c r="H5" s="69"/>
      <c r="I5" s="21"/>
    </row>
    <row r="6" spans="2:9">
      <c r="B6" s="69"/>
      <c r="C6" s="69"/>
      <c r="D6" s="69"/>
      <c r="E6" s="69"/>
      <c r="F6" s="69"/>
      <c r="G6" s="69"/>
      <c r="H6" s="69"/>
      <c r="I6" s="21"/>
    </row>
    <row r="7" spans="2:9">
      <c r="B7" s="81" t="s">
        <v>42</v>
      </c>
      <c r="C7" s="82"/>
      <c r="D7" s="232" t="s">
        <v>36</v>
      </c>
      <c r="E7" s="232"/>
      <c r="F7" s="232"/>
      <c r="G7" s="69"/>
      <c r="H7" s="69"/>
      <c r="I7" s="21"/>
    </row>
    <row r="8" spans="2:9">
      <c r="B8" s="83" t="s">
        <v>33</v>
      </c>
      <c r="C8" s="84"/>
      <c r="D8" s="84" t="s">
        <v>38</v>
      </c>
      <c r="E8" s="84"/>
      <c r="F8" s="85"/>
      <c r="G8" s="69"/>
      <c r="H8" s="69"/>
      <c r="I8" s="21"/>
    </row>
    <row r="9" spans="2:9">
      <c r="B9" s="86" t="s">
        <v>34</v>
      </c>
      <c r="C9" s="87"/>
      <c r="D9" s="87" t="s">
        <v>39</v>
      </c>
      <c r="E9" s="87"/>
      <c r="F9" s="88"/>
      <c r="G9" s="69"/>
      <c r="H9" s="69"/>
      <c r="I9" s="21"/>
    </row>
    <row r="10" spans="2:9">
      <c r="B10" s="83" t="s">
        <v>40</v>
      </c>
      <c r="C10" s="84"/>
      <c r="D10" s="84" t="s">
        <v>41</v>
      </c>
      <c r="E10" s="84"/>
      <c r="F10" s="85"/>
      <c r="G10" s="69"/>
      <c r="H10" s="69"/>
      <c r="I10" s="21"/>
    </row>
    <row r="11" spans="2:9">
      <c r="B11" s="69"/>
      <c r="C11" s="69"/>
      <c r="D11" s="69"/>
      <c r="E11" s="69"/>
      <c r="F11" s="69"/>
      <c r="G11" s="69"/>
      <c r="H11" s="69"/>
      <c r="I11" s="21"/>
    </row>
    <row r="12" spans="2:9">
      <c r="B12" s="69"/>
      <c r="C12" s="69"/>
      <c r="D12" s="69"/>
      <c r="E12" s="69"/>
      <c r="F12" s="69"/>
      <c r="G12" s="69"/>
      <c r="H12" s="69"/>
      <c r="I12" s="21"/>
    </row>
    <row r="13" spans="2:9">
      <c r="B13" s="89" t="s">
        <v>43</v>
      </c>
      <c r="C13" s="90"/>
      <c r="D13" s="90"/>
      <c r="E13" s="90"/>
      <c r="F13" s="90"/>
      <c r="G13" s="90"/>
      <c r="H13" s="90"/>
      <c r="I13" s="21"/>
    </row>
    <row r="14" spans="2:9">
      <c r="I14" s="21"/>
    </row>
    <row r="15" spans="2:9">
      <c r="B15" s="91" t="s">
        <v>44</v>
      </c>
      <c r="C15" s="91"/>
      <c r="D15" s="91"/>
      <c r="E15" s="91"/>
      <c r="F15" s="92"/>
      <c r="G15" s="91" t="s">
        <v>58</v>
      </c>
      <c r="H15" s="91"/>
      <c r="I15" s="21"/>
    </row>
    <row r="16" spans="2:9">
      <c r="B16" s="90" t="s">
        <v>207</v>
      </c>
      <c r="C16" s="90"/>
      <c r="D16" s="90"/>
      <c r="E16" s="93" t="s">
        <v>53</v>
      </c>
      <c r="F16" s="94"/>
      <c r="G16" s="93" t="s">
        <v>56</v>
      </c>
      <c r="H16" s="93"/>
      <c r="I16" s="21"/>
    </row>
    <row r="17" spans="2:9">
      <c r="B17" s="90" t="s">
        <v>208</v>
      </c>
      <c r="C17" s="90"/>
      <c r="D17" s="90"/>
      <c r="E17" s="93" t="s">
        <v>53</v>
      </c>
      <c r="F17" s="94"/>
      <c r="G17" s="93" t="s">
        <v>57</v>
      </c>
      <c r="H17" s="93"/>
      <c r="I17" s="21"/>
    </row>
    <row r="18" spans="2:9">
      <c r="B18" s="90" t="s">
        <v>209</v>
      </c>
      <c r="C18" s="90"/>
      <c r="D18" s="90"/>
      <c r="E18" s="93" t="s">
        <v>53</v>
      </c>
      <c r="F18" s="94"/>
      <c r="G18" s="93" t="s">
        <v>57</v>
      </c>
      <c r="H18" s="93"/>
      <c r="I18" s="21"/>
    </row>
    <row r="19" spans="2:9">
      <c r="B19" s="90" t="s">
        <v>31</v>
      </c>
      <c r="C19" s="90"/>
      <c r="D19" s="93"/>
      <c r="E19" s="93" t="s">
        <v>53</v>
      </c>
      <c r="F19" s="94"/>
      <c r="G19" s="93" t="s">
        <v>57</v>
      </c>
      <c r="H19" s="93"/>
      <c r="I19" s="21"/>
    </row>
    <row r="20" spans="2:9">
      <c r="B20" s="90" t="s">
        <v>47</v>
      </c>
      <c r="C20" s="90"/>
      <c r="D20" s="93"/>
      <c r="E20" s="93" t="s">
        <v>53</v>
      </c>
      <c r="F20" s="94"/>
      <c r="G20" s="93" t="s">
        <v>195</v>
      </c>
      <c r="H20" s="93"/>
      <c r="I20" s="21"/>
    </row>
    <row r="21" spans="2:9">
      <c r="B21" s="90" t="s">
        <v>48</v>
      </c>
      <c r="C21" s="90"/>
      <c r="D21" s="90"/>
      <c r="E21" s="93" t="s">
        <v>53</v>
      </c>
      <c r="F21" s="94"/>
      <c r="G21" s="93" t="s">
        <v>57</v>
      </c>
      <c r="H21" s="93"/>
      <c r="I21" s="21"/>
    </row>
    <row r="22" spans="2:9">
      <c r="B22" s="93" t="s">
        <v>50</v>
      </c>
      <c r="C22" s="93"/>
      <c r="D22" s="90"/>
      <c r="E22" s="93" t="s">
        <v>53</v>
      </c>
      <c r="F22" s="94"/>
      <c r="G22" s="93" t="s">
        <v>57</v>
      </c>
      <c r="H22" s="93"/>
      <c r="I22" s="21"/>
    </row>
    <row r="23" spans="2:9">
      <c r="B23" s="93" t="s">
        <v>51</v>
      </c>
      <c r="C23" s="93"/>
      <c r="D23" s="95"/>
      <c r="E23" s="93" t="s">
        <v>53</v>
      </c>
      <c r="F23" s="94"/>
      <c r="G23" s="93" t="s">
        <v>57</v>
      </c>
      <c r="H23" s="90"/>
    </row>
    <row r="24" spans="2:9">
      <c r="B24" s="95" t="s">
        <v>52</v>
      </c>
      <c r="C24" s="95"/>
      <c r="D24" s="95"/>
      <c r="E24" s="93" t="s">
        <v>53</v>
      </c>
      <c r="F24" s="94"/>
      <c r="G24" s="93" t="s">
        <v>57</v>
      </c>
      <c r="H24" s="93"/>
    </row>
    <row r="25" spans="2:9">
      <c r="B25" s="90" t="s">
        <v>210</v>
      </c>
      <c r="C25" s="90"/>
      <c r="D25" s="95"/>
      <c r="E25" s="93" t="s">
        <v>54</v>
      </c>
      <c r="F25" s="94"/>
      <c r="G25" s="93" t="s">
        <v>56</v>
      </c>
      <c r="H25" s="93"/>
    </row>
    <row r="26" spans="2:9">
      <c r="B26" s="90" t="s">
        <v>211</v>
      </c>
      <c r="C26" s="90"/>
      <c r="D26" s="95"/>
      <c r="E26" s="93" t="s">
        <v>54</v>
      </c>
      <c r="F26" s="94"/>
      <c r="G26" s="93" t="s">
        <v>56</v>
      </c>
      <c r="H26" s="95"/>
    </row>
    <row r="27" spans="2:9">
      <c r="B27" s="90" t="s">
        <v>212</v>
      </c>
      <c r="C27" s="90"/>
      <c r="D27" s="95"/>
      <c r="E27" s="93" t="s">
        <v>54</v>
      </c>
      <c r="F27" s="94"/>
      <c r="G27" s="93" t="s">
        <v>57</v>
      </c>
      <c r="H27" s="93"/>
    </row>
    <row r="28" spans="2:9">
      <c r="B28" s="90" t="s">
        <v>213</v>
      </c>
      <c r="C28" s="90"/>
      <c r="D28" s="95"/>
      <c r="E28" s="93" t="s">
        <v>54</v>
      </c>
      <c r="F28" s="94"/>
      <c r="G28" s="93" t="s">
        <v>59</v>
      </c>
      <c r="H28" s="93"/>
    </row>
    <row r="29" spans="2:9" ht="2.1" customHeight="1">
      <c r="B29" s="90"/>
      <c r="C29" s="90"/>
      <c r="D29" s="95"/>
      <c r="E29" s="93"/>
      <c r="F29" s="94"/>
      <c r="G29" s="93"/>
      <c r="H29" s="93"/>
    </row>
    <row r="30" spans="2:9">
      <c r="B30" s="95" t="s">
        <v>88</v>
      </c>
      <c r="C30" s="95"/>
      <c r="D30" s="95"/>
      <c r="E30" s="95"/>
      <c r="F30" s="95"/>
      <c r="G30" s="95"/>
      <c r="H30" s="95"/>
    </row>
    <row r="31" spans="2:9">
      <c r="B31" s="95" t="s">
        <v>89</v>
      </c>
      <c r="C31" s="95"/>
      <c r="D31" s="95"/>
      <c r="E31" s="95"/>
      <c r="F31" s="95"/>
      <c r="G31" s="95"/>
      <c r="H31" s="95"/>
    </row>
    <row r="32" spans="2:9">
      <c r="B32" s="95" t="s">
        <v>55</v>
      </c>
      <c r="C32" s="95"/>
      <c r="D32" s="95"/>
      <c r="E32" s="95"/>
      <c r="F32" s="95"/>
      <c r="G32" s="95"/>
      <c r="H32" s="95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89" t="s">
        <v>73</v>
      </c>
      <c r="C35" s="90"/>
      <c r="D35" s="90"/>
      <c r="E35" s="90"/>
      <c r="F35" s="90"/>
      <c r="G35" s="90"/>
      <c r="H35" s="95"/>
    </row>
    <row r="37" spans="2:8">
      <c r="B37" s="91" t="s">
        <v>44</v>
      </c>
      <c r="C37" s="91"/>
      <c r="D37" s="91" t="s">
        <v>49</v>
      </c>
      <c r="E37" s="91"/>
      <c r="F37" s="92" t="s">
        <v>13</v>
      </c>
      <c r="G37" s="91" t="s">
        <v>81</v>
      </c>
      <c r="H37" s="91" t="s">
        <v>79</v>
      </c>
    </row>
    <row r="38" spans="2:8">
      <c r="B38" s="90" t="s">
        <v>31</v>
      </c>
      <c r="C38" s="90" t="s">
        <v>14</v>
      </c>
      <c r="D38" s="90" t="s">
        <v>60</v>
      </c>
      <c r="E38" s="93" t="s">
        <v>53</v>
      </c>
      <c r="F38" s="94">
        <v>0.85</v>
      </c>
      <c r="G38" s="93" t="s">
        <v>74</v>
      </c>
      <c r="H38" s="95">
        <v>2030</v>
      </c>
    </row>
    <row r="39" spans="2:8">
      <c r="B39" s="90" t="s">
        <v>31</v>
      </c>
      <c r="C39" s="90" t="s">
        <v>18</v>
      </c>
      <c r="D39" s="90" t="s">
        <v>62</v>
      </c>
      <c r="E39" s="93" t="s">
        <v>54</v>
      </c>
      <c r="F39" s="94">
        <v>0.5</v>
      </c>
      <c r="G39" s="93" t="s">
        <v>74</v>
      </c>
      <c r="H39" s="93" t="s">
        <v>80</v>
      </c>
    </row>
    <row r="40" spans="2:8">
      <c r="B40" s="90" t="s">
        <v>31</v>
      </c>
      <c r="C40" s="90" t="s">
        <v>19</v>
      </c>
      <c r="D40" s="93" t="s">
        <v>61</v>
      </c>
      <c r="E40" s="93" t="s">
        <v>54</v>
      </c>
      <c r="F40" s="94">
        <v>0.5</v>
      </c>
      <c r="G40" s="93" t="s">
        <v>74</v>
      </c>
      <c r="H40" s="95">
        <v>2029</v>
      </c>
    </row>
    <row r="41" spans="2:8">
      <c r="B41" s="90" t="s">
        <v>31</v>
      </c>
      <c r="C41" s="93" t="s">
        <v>20</v>
      </c>
      <c r="D41" s="93" t="s">
        <v>63</v>
      </c>
      <c r="E41" s="93" t="s">
        <v>54</v>
      </c>
      <c r="F41" s="94">
        <v>0.35</v>
      </c>
      <c r="G41" s="93" t="s">
        <v>76</v>
      </c>
      <c r="H41" s="95">
        <v>2033</v>
      </c>
    </row>
    <row r="42" spans="2:8">
      <c r="B42" s="90" t="s">
        <v>31</v>
      </c>
      <c r="C42" s="93" t="s">
        <v>21</v>
      </c>
      <c r="D42" s="93" t="s">
        <v>64</v>
      </c>
      <c r="E42" s="93" t="s">
        <v>54</v>
      </c>
      <c r="F42" s="94">
        <v>0.15</v>
      </c>
      <c r="G42" s="93" t="s">
        <v>74</v>
      </c>
      <c r="H42" s="95">
        <v>2034</v>
      </c>
    </row>
    <row r="43" spans="2:8">
      <c r="B43" s="90" t="s">
        <v>31</v>
      </c>
      <c r="C43" s="95" t="s">
        <v>22</v>
      </c>
      <c r="D43" s="93" t="s">
        <v>65</v>
      </c>
      <c r="E43" s="93" t="s">
        <v>54</v>
      </c>
      <c r="F43" s="94">
        <v>0.5</v>
      </c>
      <c r="G43" s="93" t="s">
        <v>75</v>
      </c>
      <c r="H43" s="93" t="s">
        <v>82</v>
      </c>
    </row>
    <row r="44" spans="2:8">
      <c r="B44" s="93" t="s">
        <v>48</v>
      </c>
      <c r="C44" s="90" t="s">
        <v>16</v>
      </c>
      <c r="D44" s="93" t="s">
        <v>68</v>
      </c>
      <c r="E44" s="93" t="s">
        <v>53</v>
      </c>
      <c r="F44" s="94">
        <v>1</v>
      </c>
      <c r="G44" s="93" t="s">
        <v>74</v>
      </c>
      <c r="H44" s="95">
        <v>2046</v>
      </c>
    </row>
    <row r="45" spans="2:8">
      <c r="B45" s="93" t="s">
        <v>46</v>
      </c>
      <c r="C45" s="90" t="s">
        <v>23</v>
      </c>
      <c r="D45" s="93" t="s">
        <v>69</v>
      </c>
      <c r="E45" s="93" t="s">
        <v>54</v>
      </c>
      <c r="F45" s="94">
        <v>0.35</v>
      </c>
      <c r="G45" s="93" t="s">
        <v>75</v>
      </c>
      <c r="H45" s="95">
        <v>2029</v>
      </c>
    </row>
    <row r="46" spans="2:8">
      <c r="B46" s="93" t="s">
        <v>45</v>
      </c>
      <c r="C46" s="90" t="s">
        <v>15</v>
      </c>
      <c r="D46" s="93" t="s">
        <v>70</v>
      </c>
      <c r="E46" s="93" t="s">
        <v>53</v>
      </c>
      <c r="F46" s="94">
        <v>1</v>
      </c>
      <c r="G46" s="93" t="s">
        <v>77</v>
      </c>
      <c r="H46" s="93" t="s">
        <v>84</v>
      </c>
    </row>
    <row r="47" spans="2:8">
      <c r="B47" s="93" t="s">
        <v>66</v>
      </c>
      <c r="C47" s="90" t="s">
        <v>32</v>
      </c>
      <c r="D47" s="93" t="s">
        <v>71</v>
      </c>
      <c r="E47" s="93" t="s">
        <v>54</v>
      </c>
      <c r="F47" s="94">
        <v>0.33329999999999999</v>
      </c>
      <c r="G47" s="93" t="s">
        <v>75</v>
      </c>
      <c r="H47" s="93" t="s">
        <v>82</v>
      </c>
    </row>
    <row r="48" spans="2:8">
      <c r="B48" s="93" t="s">
        <v>67</v>
      </c>
      <c r="C48" s="90" t="s">
        <v>17</v>
      </c>
      <c r="D48" s="93" t="s">
        <v>72</v>
      </c>
      <c r="E48" s="93" t="s">
        <v>53</v>
      </c>
      <c r="F48" s="94">
        <v>0.7</v>
      </c>
      <c r="G48" s="93" t="s">
        <v>74</v>
      </c>
      <c r="H48" s="93" t="s">
        <v>83</v>
      </c>
    </row>
    <row r="49" spans="2:8">
      <c r="B49" s="93"/>
      <c r="C49" s="90"/>
      <c r="D49" s="93"/>
      <c r="E49" s="93"/>
      <c r="F49" s="96"/>
      <c r="G49" s="93"/>
      <c r="H49" s="93"/>
    </row>
    <row r="50" spans="2:8">
      <c r="B50" s="90"/>
      <c r="C50" s="90"/>
      <c r="D50" s="95"/>
      <c r="E50" s="93"/>
      <c r="F50" s="93"/>
      <c r="G50" s="93"/>
      <c r="H50" s="95"/>
    </row>
    <row r="51" spans="2:8">
      <c r="B51" s="89" t="s">
        <v>85</v>
      </c>
      <c r="C51" s="90"/>
      <c r="D51" s="90"/>
      <c r="E51" s="90"/>
      <c r="F51" s="90"/>
      <c r="G51" s="90"/>
      <c r="H51" s="95"/>
    </row>
    <row r="52" spans="2:8">
      <c r="B52" s="90"/>
      <c r="C52" s="90"/>
      <c r="D52" s="90"/>
      <c r="E52" s="90"/>
      <c r="F52" s="90"/>
      <c r="G52" s="90"/>
      <c r="H52" s="95"/>
    </row>
    <row r="53" spans="2:8" ht="15" customHeight="1">
      <c r="B53" s="81" t="s">
        <v>44</v>
      </c>
      <c r="C53" s="82"/>
      <c r="D53" s="82" t="s">
        <v>49</v>
      </c>
      <c r="E53" s="82"/>
      <c r="F53" s="135" t="s">
        <v>13</v>
      </c>
      <c r="G53" s="82" t="s">
        <v>58</v>
      </c>
      <c r="H53" s="97"/>
    </row>
    <row r="54" spans="2:8" ht="15" customHeight="1">
      <c r="B54" s="83" t="s">
        <v>31</v>
      </c>
      <c r="C54" s="84"/>
      <c r="D54" s="84" t="s">
        <v>86</v>
      </c>
      <c r="E54" s="84" t="s">
        <v>53</v>
      </c>
      <c r="F54" s="136">
        <v>1</v>
      </c>
      <c r="G54" s="84" t="s">
        <v>87</v>
      </c>
      <c r="H54" s="98"/>
    </row>
    <row r="55" spans="2:8" ht="15" customHeight="1">
      <c r="B55" s="86" t="s">
        <v>179</v>
      </c>
      <c r="C55" s="87"/>
      <c r="D55" s="87" t="s">
        <v>24</v>
      </c>
      <c r="E55" s="87" t="s">
        <v>54</v>
      </c>
      <c r="F55" s="137"/>
      <c r="G55" s="87" t="s">
        <v>87</v>
      </c>
      <c r="H55" s="99"/>
    </row>
    <row r="57" spans="2:8">
      <c r="B57" s="233" t="s">
        <v>180</v>
      </c>
      <c r="C57" s="233"/>
      <c r="D57" s="233"/>
      <c r="E57" s="233"/>
      <c r="F57" s="233"/>
      <c r="G57" s="233"/>
      <c r="H57" s="233"/>
    </row>
    <row r="58" spans="2:8">
      <c r="B58" s="233"/>
      <c r="C58" s="233"/>
      <c r="D58" s="233"/>
      <c r="E58" s="233"/>
      <c r="F58" s="233"/>
      <c r="G58" s="233"/>
      <c r="H58" s="233"/>
    </row>
  </sheetData>
  <mergeCells count="2">
    <mergeCell ref="D7:F7"/>
    <mergeCell ref="B57:H58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2.7109375" style="21" customWidth="1"/>
    <col min="2" max="2" width="52.85546875" style="34" customWidth="1"/>
    <col min="3" max="5" width="11.42578125" style="15" customWidth="1"/>
    <col min="6" max="6" width="11.42578125" style="45" customWidth="1"/>
    <col min="7" max="7" width="11.42578125" style="15" customWidth="1"/>
    <col min="8" max="8" width="11.42578125" style="45" customWidth="1"/>
    <col min="9" max="10" width="11.42578125" style="15" customWidth="1"/>
    <col min="11" max="11" width="11.42578125" style="157" customWidth="1"/>
    <col min="12" max="12" width="11.42578125" style="15" customWidth="1"/>
    <col min="13" max="13" width="11.42578125" style="157" customWidth="1"/>
    <col min="14" max="15" width="11.42578125" style="153"/>
    <col min="16" max="16384" width="11.42578125" style="21"/>
  </cols>
  <sheetData>
    <row r="2" spans="1:15">
      <c r="B2" s="132" t="s">
        <v>177</v>
      </c>
      <c r="C2" s="102"/>
      <c r="D2" s="102"/>
      <c r="E2" s="102"/>
      <c r="F2" s="213"/>
      <c r="G2" s="103"/>
      <c r="H2" s="213"/>
      <c r="I2" s="102"/>
      <c r="J2" s="102"/>
      <c r="K2" s="102"/>
      <c r="L2" s="103"/>
      <c r="M2" s="102"/>
    </row>
    <row r="4" spans="1:15" ht="35.1" customHeight="1">
      <c r="A4" s="130"/>
      <c r="B4" s="131" t="s">
        <v>163</v>
      </c>
      <c r="C4" s="104" t="s">
        <v>1</v>
      </c>
      <c r="D4" s="104" t="s">
        <v>2</v>
      </c>
      <c r="E4" s="104" t="s">
        <v>3</v>
      </c>
      <c r="F4" s="214" t="s">
        <v>4</v>
      </c>
      <c r="G4" s="105">
        <v>2014</v>
      </c>
      <c r="H4" s="214" t="s">
        <v>5</v>
      </c>
      <c r="I4" s="104" t="s">
        <v>6</v>
      </c>
      <c r="J4" s="104" t="s">
        <v>7</v>
      </c>
      <c r="K4" s="104" t="s">
        <v>8</v>
      </c>
      <c r="L4" s="105">
        <v>2015</v>
      </c>
      <c r="M4" s="104" t="s">
        <v>9</v>
      </c>
      <c r="N4" s="104" t="s">
        <v>189</v>
      </c>
      <c r="O4" s="104" t="s">
        <v>214</v>
      </c>
    </row>
    <row r="5" spans="1:15" s="30" customFormat="1">
      <c r="B5" s="38"/>
      <c r="C5" s="45"/>
      <c r="D5" s="45"/>
      <c r="E5" s="45"/>
      <c r="F5" s="45"/>
      <c r="G5" s="45"/>
      <c r="H5" s="45"/>
      <c r="I5" s="45"/>
      <c r="J5" s="45"/>
      <c r="K5" s="157"/>
      <c r="L5" s="45"/>
      <c r="M5" s="157"/>
      <c r="N5" s="45"/>
      <c r="O5" s="154"/>
    </row>
    <row r="6" spans="1:15" s="31" customFormat="1">
      <c r="B6" s="51" t="s">
        <v>112</v>
      </c>
      <c r="C6" s="148">
        <v>122064</v>
      </c>
      <c r="D6" s="148">
        <v>127242</v>
      </c>
      <c r="E6" s="148">
        <v>122058</v>
      </c>
      <c r="F6" s="148">
        <v>120941</v>
      </c>
      <c r="G6" s="149">
        <f>SUM(C6:F6)</f>
        <v>492305</v>
      </c>
      <c r="H6" s="148">
        <v>116585</v>
      </c>
      <c r="I6" s="148">
        <v>106791</v>
      </c>
      <c r="J6" s="148">
        <v>105655</v>
      </c>
      <c r="K6" s="150">
        <v>97242</v>
      </c>
      <c r="L6" s="149">
        <f t="shared" ref="L6:L21" si="0">SUM(H6:K6)</f>
        <v>426273</v>
      </c>
      <c r="M6" s="152">
        <v>95697</v>
      </c>
      <c r="N6" s="152">
        <v>98927</v>
      </c>
      <c r="O6" s="152">
        <v>99089</v>
      </c>
    </row>
    <row r="7" spans="1:15" s="31" customFormat="1">
      <c r="B7" s="51" t="s">
        <v>10</v>
      </c>
      <c r="C7" s="148">
        <v>-92534</v>
      </c>
      <c r="D7" s="148">
        <v>-97594</v>
      </c>
      <c r="E7" s="148">
        <v>-87145</v>
      </c>
      <c r="F7" s="148">
        <v>-90650</v>
      </c>
      <c r="G7" s="149">
        <f t="shared" ref="G7:G21" si="1">SUM(C7:F7)</f>
        <v>-367923</v>
      </c>
      <c r="H7" s="148">
        <v>-85347</v>
      </c>
      <c r="I7" s="148">
        <v>-78453</v>
      </c>
      <c r="J7" s="148">
        <v>-77822</v>
      </c>
      <c r="K7" s="150">
        <v>-72604</v>
      </c>
      <c r="L7" s="149">
        <f t="shared" si="0"/>
        <v>-314226</v>
      </c>
      <c r="M7" s="152">
        <v>-71225</v>
      </c>
      <c r="N7" s="152">
        <v>-71887</v>
      </c>
      <c r="O7" s="152">
        <v>-72077</v>
      </c>
    </row>
    <row r="8" spans="1:15" s="31" customFormat="1">
      <c r="B8" s="51" t="s">
        <v>113</v>
      </c>
      <c r="C8" s="148">
        <v>29530</v>
      </c>
      <c r="D8" s="148">
        <v>29648</v>
      </c>
      <c r="E8" s="148">
        <v>34913</v>
      </c>
      <c r="F8" s="148">
        <v>30291</v>
      </c>
      <c r="G8" s="149">
        <f t="shared" si="1"/>
        <v>124382</v>
      </c>
      <c r="H8" s="148">
        <v>31238</v>
      </c>
      <c r="I8" s="148">
        <v>28338</v>
      </c>
      <c r="J8" s="148">
        <v>27833</v>
      </c>
      <c r="K8" s="150">
        <v>24638</v>
      </c>
      <c r="L8" s="149">
        <f t="shared" si="0"/>
        <v>112047</v>
      </c>
      <c r="M8" s="152">
        <v>24472</v>
      </c>
      <c r="N8" s="152">
        <v>27040</v>
      </c>
      <c r="O8" s="152">
        <v>27012</v>
      </c>
    </row>
    <row r="9" spans="1:15" s="31" customFormat="1">
      <c r="B9" s="51" t="s">
        <v>11</v>
      </c>
      <c r="C9" s="148">
        <v>-15987</v>
      </c>
      <c r="D9" s="148">
        <v>-17387</v>
      </c>
      <c r="E9" s="148">
        <v>-17793</v>
      </c>
      <c r="F9" s="148">
        <v>-18033</v>
      </c>
      <c r="G9" s="149">
        <f t="shared" si="1"/>
        <v>-69200</v>
      </c>
      <c r="H9" s="148">
        <v>-15839</v>
      </c>
      <c r="I9" s="148">
        <v>-17694</v>
      </c>
      <c r="J9" s="148">
        <v>-15580</v>
      </c>
      <c r="K9" s="150">
        <v>-21875</v>
      </c>
      <c r="L9" s="149">
        <f t="shared" si="0"/>
        <v>-70988</v>
      </c>
      <c r="M9" s="152">
        <v>-14522</v>
      </c>
      <c r="N9" s="152">
        <v>-15577</v>
      </c>
      <c r="O9" s="152">
        <v>-15408</v>
      </c>
    </row>
    <row r="10" spans="1:15" s="31" customFormat="1">
      <c r="B10" s="107" t="s">
        <v>114</v>
      </c>
      <c r="C10" s="146">
        <v>13543</v>
      </c>
      <c r="D10" s="146">
        <v>12261</v>
      </c>
      <c r="E10" s="146">
        <v>17120</v>
      </c>
      <c r="F10" s="146">
        <v>12258</v>
      </c>
      <c r="G10" s="147">
        <f t="shared" si="1"/>
        <v>55182</v>
      </c>
      <c r="H10" s="146">
        <v>15399</v>
      </c>
      <c r="I10" s="146">
        <v>10644</v>
      </c>
      <c r="J10" s="146">
        <v>12253</v>
      </c>
      <c r="K10" s="169">
        <v>2763</v>
      </c>
      <c r="L10" s="147">
        <f t="shared" si="0"/>
        <v>41059</v>
      </c>
      <c r="M10" s="167">
        <v>9950</v>
      </c>
      <c r="N10" s="167">
        <v>11463</v>
      </c>
      <c r="O10" s="167">
        <v>11604</v>
      </c>
    </row>
    <row r="11" spans="1:15" s="31" customFormat="1">
      <c r="B11" s="106" t="s">
        <v>115</v>
      </c>
      <c r="C11" s="148">
        <v>-496</v>
      </c>
      <c r="D11" s="148">
        <v>-1263</v>
      </c>
      <c r="E11" s="148">
        <v>665</v>
      </c>
      <c r="F11" s="148">
        <v>-739</v>
      </c>
      <c r="G11" s="149">
        <f t="shared" si="1"/>
        <v>-1833</v>
      </c>
      <c r="H11" s="148">
        <v>767</v>
      </c>
      <c r="I11" s="148">
        <v>-276</v>
      </c>
      <c r="J11" s="148">
        <v>758</v>
      </c>
      <c r="K11" s="150">
        <v>17393</v>
      </c>
      <c r="L11" s="149">
        <f t="shared" si="0"/>
        <v>18642</v>
      </c>
      <c r="M11" s="152">
        <v>-608</v>
      </c>
      <c r="N11" s="152">
        <v>20</v>
      </c>
      <c r="O11" s="152">
        <v>1027</v>
      </c>
    </row>
    <row r="12" spans="1:15" s="31" customFormat="1">
      <c r="B12" s="106" t="s">
        <v>116</v>
      </c>
      <c r="C12" s="148">
        <v>1650</v>
      </c>
      <c r="D12" s="148">
        <v>1407</v>
      </c>
      <c r="E12" s="148">
        <v>966</v>
      </c>
      <c r="F12" s="148">
        <v>3423</v>
      </c>
      <c r="G12" s="149">
        <f t="shared" si="1"/>
        <v>7446</v>
      </c>
      <c r="H12" s="148">
        <v>316</v>
      </c>
      <c r="I12" s="148">
        <v>1984</v>
      </c>
      <c r="J12" s="148">
        <v>1868</v>
      </c>
      <c r="K12" s="150">
        <v>2544</v>
      </c>
      <c r="L12" s="149">
        <f t="shared" si="0"/>
        <v>6712</v>
      </c>
      <c r="M12" s="152">
        <v>276</v>
      </c>
      <c r="N12" s="152">
        <v>372</v>
      </c>
      <c r="O12" s="152">
        <v>294</v>
      </c>
    </row>
    <row r="13" spans="1:15" s="31" customFormat="1">
      <c r="B13" s="106" t="s">
        <v>117</v>
      </c>
      <c r="C13" s="148">
        <v>-2772</v>
      </c>
      <c r="D13" s="148">
        <v>-2785</v>
      </c>
      <c r="E13" s="148">
        <v>-2760</v>
      </c>
      <c r="F13" s="148">
        <v>-2683</v>
      </c>
      <c r="G13" s="149">
        <f t="shared" si="1"/>
        <v>-11000</v>
      </c>
      <c r="H13" s="148">
        <v>-2426</v>
      </c>
      <c r="I13" s="148">
        <v>-2628</v>
      </c>
      <c r="J13" s="148">
        <v>-2531</v>
      </c>
      <c r="K13" s="150">
        <v>-3216</v>
      </c>
      <c r="L13" s="149">
        <f t="shared" si="0"/>
        <v>-10801</v>
      </c>
      <c r="M13" s="152">
        <v>-2461</v>
      </c>
      <c r="N13" s="152">
        <v>-3085</v>
      </c>
      <c r="O13" s="152">
        <v>-2756</v>
      </c>
    </row>
    <row r="14" spans="1:15" s="31" customFormat="1">
      <c r="B14" s="106" t="s">
        <v>118</v>
      </c>
      <c r="C14" s="148">
        <v>2869</v>
      </c>
      <c r="D14" s="148">
        <v>6758</v>
      </c>
      <c r="E14" s="148">
        <v>4946</v>
      </c>
      <c r="F14" s="148">
        <v>14365</v>
      </c>
      <c r="G14" s="149">
        <f t="shared" si="1"/>
        <v>28938</v>
      </c>
      <c r="H14" s="148">
        <v>7535</v>
      </c>
      <c r="I14" s="148">
        <v>8516</v>
      </c>
      <c r="J14" s="148">
        <v>9359</v>
      </c>
      <c r="K14" s="150">
        <v>12465</v>
      </c>
      <c r="L14" s="149">
        <f t="shared" si="0"/>
        <v>37875</v>
      </c>
      <c r="M14" s="152">
        <v>11529</v>
      </c>
      <c r="N14" s="152">
        <v>10716</v>
      </c>
      <c r="O14" s="152">
        <v>9859</v>
      </c>
    </row>
    <row r="15" spans="1:15" s="31" customFormat="1">
      <c r="B15" s="106" t="s">
        <v>119</v>
      </c>
      <c r="C15" s="148">
        <v>705</v>
      </c>
      <c r="D15" s="148">
        <v>694</v>
      </c>
      <c r="E15" s="148">
        <v>-392</v>
      </c>
      <c r="F15" s="148">
        <v>-328</v>
      </c>
      <c r="G15" s="149">
        <f t="shared" si="1"/>
        <v>679</v>
      </c>
      <c r="H15" s="148">
        <v>-581</v>
      </c>
      <c r="I15" s="148">
        <v>-661</v>
      </c>
      <c r="J15" s="148">
        <v>-1506</v>
      </c>
      <c r="K15" s="150">
        <v>6436</v>
      </c>
      <c r="L15" s="149">
        <f t="shared" si="0"/>
        <v>3688</v>
      </c>
      <c r="M15" s="152">
        <v>645</v>
      </c>
      <c r="N15" s="152">
        <v>716</v>
      </c>
      <c r="O15" s="152">
        <v>713</v>
      </c>
    </row>
    <row r="16" spans="1:15" s="31" customFormat="1">
      <c r="B16" s="106" t="s">
        <v>120</v>
      </c>
      <c r="C16" s="148">
        <v>2</v>
      </c>
      <c r="D16" s="148">
        <v>8</v>
      </c>
      <c r="E16" s="148">
        <v>48</v>
      </c>
      <c r="F16" s="148">
        <v>9</v>
      </c>
      <c r="G16" s="149">
        <f t="shared" si="1"/>
        <v>67</v>
      </c>
      <c r="H16" s="148">
        <v>2</v>
      </c>
      <c r="I16" s="148">
        <v>8</v>
      </c>
      <c r="J16" s="148">
        <v>16</v>
      </c>
      <c r="K16" s="150">
        <v>8</v>
      </c>
      <c r="L16" s="149">
        <f t="shared" si="0"/>
        <v>34</v>
      </c>
      <c r="M16" s="152">
        <v>-18</v>
      </c>
      <c r="N16" s="152">
        <v>-18</v>
      </c>
      <c r="O16" s="152">
        <v>-18</v>
      </c>
    </row>
    <row r="17" spans="2:15" s="31" customFormat="1">
      <c r="B17" s="107" t="s">
        <v>121</v>
      </c>
      <c r="C17" s="146">
        <v>15501</v>
      </c>
      <c r="D17" s="146">
        <v>17080</v>
      </c>
      <c r="E17" s="146">
        <v>20593</v>
      </c>
      <c r="F17" s="146">
        <v>26305</v>
      </c>
      <c r="G17" s="147">
        <f t="shared" si="1"/>
        <v>79479</v>
      </c>
      <c r="H17" s="146">
        <v>21012</v>
      </c>
      <c r="I17" s="146">
        <v>17587</v>
      </c>
      <c r="J17" s="146">
        <v>20217</v>
      </c>
      <c r="K17" s="169">
        <v>38393</v>
      </c>
      <c r="L17" s="147">
        <f t="shared" si="0"/>
        <v>97209</v>
      </c>
      <c r="M17" s="167">
        <v>19313</v>
      </c>
      <c r="N17" s="167">
        <v>20184</v>
      </c>
      <c r="O17" s="167">
        <v>20723</v>
      </c>
    </row>
    <row r="18" spans="2:15" s="31" customFormat="1">
      <c r="B18" s="106" t="s">
        <v>122</v>
      </c>
      <c r="C18" s="148">
        <v>-3863</v>
      </c>
      <c r="D18" s="148">
        <v>-1581</v>
      </c>
      <c r="E18" s="148">
        <v>-5437</v>
      </c>
      <c r="F18" s="148">
        <v>1605</v>
      </c>
      <c r="G18" s="149">
        <f t="shared" si="1"/>
        <v>-9276</v>
      </c>
      <c r="H18" s="148">
        <v>-3703</v>
      </c>
      <c r="I18" s="148">
        <v>-5394</v>
      </c>
      <c r="J18" s="148">
        <v>-4042</v>
      </c>
      <c r="K18" s="150">
        <v>-4060</v>
      </c>
      <c r="L18" s="149">
        <f t="shared" si="0"/>
        <v>-17199</v>
      </c>
      <c r="M18" s="152">
        <v>-2294</v>
      </c>
      <c r="N18" s="152">
        <v>-3409</v>
      </c>
      <c r="O18" s="152">
        <v>-3340</v>
      </c>
    </row>
    <row r="19" spans="2:15" s="31" customFormat="1">
      <c r="B19" s="107" t="s">
        <v>26</v>
      </c>
      <c r="C19" s="146">
        <v>11638</v>
      </c>
      <c r="D19" s="146">
        <v>15499</v>
      </c>
      <c r="E19" s="146">
        <v>15156</v>
      </c>
      <c r="F19" s="146">
        <v>27910</v>
      </c>
      <c r="G19" s="147">
        <f t="shared" si="1"/>
        <v>70203</v>
      </c>
      <c r="H19" s="146">
        <v>17309</v>
      </c>
      <c r="I19" s="146">
        <v>12193</v>
      </c>
      <c r="J19" s="146">
        <v>16175</v>
      </c>
      <c r="K19" s="169">
        <v>34333</v>
      </c>
      <c r="L19" s="147">
        <f t="shared" si="0"/>
        <v>80010</v>
      </c>
      <c r="M19" s="167">
        <v>17019</v>
      </c>
      <c r="N19" s="167">
        <v>16775</v>
      </c>
      <c r="O19" s="167">
        <v>17383</v>
      </c>
    </row>
    <row r="20" spans="2:15" ht="18.95" customHeight="1">
      <c r="B20" s="106" t="s">
        <v>27</v>
      </c>
      <c r="C20" s="150">
        <v>11083</v>
      </c>
      <c r="D20" s="150">
        <v>14629</v>
      </c>
      <c r="E20" s="150">
        <v>10878</v>
      </c>
      <c r="F20" s="148">
        <v>24447</v>
      </c>
      <c r="G20" s="149">
        <f t="shared" si="1"/>
        <v>61037</v>
      </c>
      <c r="H20" s="148">
        <v>13909</v>
      </c>
      <c r="I20" s="150">
        <v>9241</v>
      </c>
      <c r="J20" s="150">
        <v>13626</v>
      </c>
      <c r="K20" s="150">
        <v>32160</v>
      </c>
      <c r="L20" s="149">
        <f t="shared" si="0"/>
        <v>68936</v>
      </c>
      <c r="M20" s="152">
        <v>14694</v>
      </c>
      <c r="N20" s="152">
        <v>14459</v>
      </c>
      <c r="O20" s="152">
        <v>15014</v>
      </c>
    </row>
    <row r="21" spans="2:15">
      <c r="B21" s="106" t="s">
        <v>28</v>
      </c>
      <c r="C21" s="150">
        <v>555</v>
      </c>
      <c r="D21" s="150">
        <v>870</v>
      </c>
      <c r="E21" s="150">
        <v>4278</v>
      </c>
      <c r="F21" s="148">
        <v>3463</v>
      </c>
      <c r="G21" s="149">
        <f t="shared" si="1"/>
        <v>9166</v>
      </c>
      <c r="H21" s="148">
        <v>3400</v>
      </c>
      <c r="I21" s="150">
        <v>2952</v>
      </c>
      <c r="J21" s="150">
        <v>2549</v>
      </c>
      <c r="K21" s="150">
        <v>2173</v>
      </c>
      <c r="L21" s="149">
        <f t="shared" si="0"/>
        <v>11074</v>
      </c>
      <c r="M21" s="152">
        <v>2325</v>
      </c>
      <c r="N21" s="152">
        <v>2316</v>
      </c>
      <c r="O21" s="152">
        <v>2369</v>
      </c>
    </row>
    <row r="22" spans="2:15">
      <c r="C22" s="177"/>
      <c r="D22" s="177"/>
      <c r="E22" s="177"/>
      <c r="F22" s="148"/>
      <c r="G22" s="177"/>
      <c r="H22" s="148"/>
      <c r="I22" s="177"/>
      <c r="J22" s="177"/>
      <c r="K22" s="150"/>
      <c r="L22" s="175"/>
      <c r="M22" s="152"/>
      <c r="N22" s="178"/>
      <c r="O22" s="168"/>
    </row>
    <row r="23" spans="2:15">
      <c r="B23" s="13" t="s">
        <v>191</v>
      </c>
      <c r="C23" s="177"/>
      <c r="D23" s="177"/>
      <c r="E23" s="177"/>
      <c r="F23" s="148"/>
      <c r="G23" s="177"/>
      <c r="H23" s="148"/>
      <c r="I23" s="177"/>
      <c r="J23" s="177"/>
      <c r="K23" s="150"/>
      <c r="L23" s="175"/>
      <c r="M23" s="152"/>
      <c r="N23" s="152"/>
      <c r="O23" s="168"/>
    </row>
    <row r="24" spans="2:15">
      <c r="B24" s="51" t="s">
        <v>123</v>
      </c>
      <c r="C24" s="150">
        <v>12433</v>
      </c>
      <c r="D24" s="150">
        <v>12905</v>
      </c>
      <c r="E24" s="150">
        <v>11492</v>
      </c>
      <c r="F24" s="148">
        <v>13333</v>
      </c>
      <c r="G24" s="149">
        <f t="shared" ref="G24:G25" si="2">SUM(C24:F24)</f>
        <v>50163</v>
      </c>
      <c r="H24" s="148">
        <v>12392</v>
      </c>
      <c r="I24" s="150">
        <v>12466</v>
      </c>
      <c r="J24" s="150">
        <v>12734</v>
      </c>
      <c r="K24" s="150">
        <v>13114</v>
      </c>
      <c r="L24" s="149">
        <f t="shared" ref="L24:L25" si="3">SUM(H24:K24)</f>
        <v>50706</v>
      </c>
      <c r="M24" s="152">
        <v>12590</v>
      </c>
      <c r="N24" s="152">
        <v>12563</v>
      </c>
      <c r="O24" s="152">
        <v>12646</v>
      </c>
    </row>
    <row r="25" spans="2:15">
      <c r="B25" s="54" t="s">
        <v>12</v>
      </c>
      <c r="C25" s="146">
        <v>25976</v>
      </c>
      <c r="D25" s="146">
        <v>25166</v>
      </c>
      <c r="E25" s="146">
        <v>28612</v>
      </c>
      <c r="F25" s="146">
        <v>25591</v>
      </c>
      <c r="G25" s="149">
        <f t="shared" si="2"/>
        <v>105345</v>
      </c>
      <c r="H25" s="146">
        <v>27791</v>
      </c>
      <c r="I25" s="146">
        <v>23110</v>
      </c>
      <c r="J25" s="146">
        <v>24987</v>
      </c>
      <c r="K25" s="169">
        <v>15877</v>
      </c>
      <c r="L25" s="149">
        <f t="shared" si="3"/>
        <v>91765</v>
      </c>
      <c r="M25" s="167">
        <v>22540</v>
      </c>
      <c r="N25" s="167">
        <v>24026</v>
      </c>
      <c r="O25" s="167">
        <v>24250</v>
      </c>
    </row>
    <row r="26" spans="2:15">
      <c r="B26" s="56" t="s">
        <v>124</v>
      </c>
      <c r="C26" s="179">
        <f t="shared" ref="C26:M26" si="4">C25/C6</f>
        <v>0.21280639664438328</v>
      </c>
      <c r="D26" s="179">
        <f t="shared" si="4"/>
        <v>0.19778060703226921</v>
      </c>
      <c r="E26" s="179">
        <f t="shared" si="4"/>
        <v>0.2344131478477445</v>
      </c>
      <c r="F26" s="215">
        <f t="shared" si="4"/>
        <v>0.21159904416202943</v>
      </c>
      <c r="G26" s="176">
        <f t="shared" si="4"/>
        <v>0.21398320147063304</v>
      </c>
      <c r="H26" s="215">
        <f t="shared" si="4"/>
        <v>0.23837543423253421</v>
      </c>
      <c r="I26" s="179">
        <f t="shared" si="4"/>
        <v>0.21640400408274105</v>
      </c>
      <c r="J26" s="179">
        <f t="shared" si="4"/>
        <v>0.23649614310728315</v>
      </c>
      <c r="K26" s="170">
        <f t="shared" si="4"/>
        <v>0.16327307130663704</v>
      </c>
      <c r="L26" s="176">
        <f t="shared" si="4"/>
        <v>0.21527284158274157</v>
      </c>
      <c r="M26" s="170">
        <f t="shared" si="4"/>
        <v>0.23553507424475167</v>
      </c>
      <c r="N26" s="170">
        <f>N25/N6</f>
        <v>0.24286595166132602</v>
      </c>
      <c r="O26" s="170">
        <f>O25/O6</f>
        <v>0.24472948561394303</v>
      </c>
    </row>
    <row r="27" spans="2:15">
      <c r="C27" s="175"/>
      <c r="D27" s="175"/>
      <c r="E27" s="175"/>
      <c r="F27" s="158"/>
      <c r="G27" s="175"/>
      <c r="H27" s="158"/>
      <c r="I27" s="155"/>
      <c r="J27" s="175"/>
      <c r="K27" s="171"/>
      <c r="L27" s="175"/>
      <c r="M27" s="171"/>
      <c r="N27" s="155"/>
    </row>
    <row r="28" spans="2:15">
      <c r="C28" s="175"/>
      <c r="D28" s="175"/>
      <c r="E28" s="175"/>
      <c r="F28" s="158"/>
      <c r="G28" s="175"/>
      <c r="H28" s="158"/>
      <c r="I28" s="175"/>
      <c r="J28" s="175"/>
      <c r="K28" s="171"/>
      <c r="L28" s="175"/>
      <c r="M28" s="171"/>
      <c r="N28" s="156"/>
    </row>
    <row r="29" spans="2:15">
      <c r="C29" s="175"/>
      <c r="D29" s="175"/>
      <c r="E29" s="175"/>
      <c r="F29" s="158"/>
      <c r="G29" s="175"/>
      <c r="H29" s="158"/>
      <c r="I29" s="175"/>
      <c r="J29" s="175"/>
      <c r="K29" s="171"/>
      <c r="L29" s="151"/>
      <c r="M29" s="150"/>
      <c r="N29" s="150"/>
    </row>
    <row r="30" spans="2:15">
      <c r="B30" s="69"/>
      <c r="C30" s="175"/>
      <c r="D30" s="175"/>
      <c r="E30" s="175"/>
      <c r="F30" s="158"/>
      <c r="G30" s="175"/>
      <c r="H30" s="158"/>
      <c r="I30" s="175"/>
      <c r="J30" s="175"/>
      <c r="K30" s="171"/>
      <c r="L30" s="152"/>
      <c r="M30" s="150"/>
      <c r="N30" s="150"/>
    </row>
    <row r="31" spans="2:15">
      <c r="B31" s="185" t="s">
        <v>193</v>
      </c>
      <c r="C31" s="175"/>
      <c r="D31" s="175"/>
      <c r="E31" s="175"/>
      <c r="F31" s="158"/>
      <c r="G31" s="175"/>
      <c r="H31" s="158"/>
      <c r="I31" s="175"/>
      <c r="J31" s="175"/>
      <c r="K31" s="171"/>
      <c r="L31" s="175"/>
      <c r="M31" s="171"/>
    </row>
    <row r="32" spans="2:15">
      <c r="B32" s="72" t="s">
        <v>25</v>
      </c>
      <c r="C32" s="191">
        <f>Remolcadores!D17+'Terminales Portuarios '!D25+Logística!D15</f>
        <v>181529.51250296674</v>
      </c>
      <c r="D32" s="191">
        <f>Remolcadores!E17+'Terminales Portuarios '!E25+Logística!E15</f>
        <v>192544.76749703326</v>
      </c>
      <c r="E32" s="191">
        <f>Remolcadores!F17+'Terminales Portuarios '!F25+Logística!F15</f>
        <v>199816.72</v>
      </c>
      <c r="F32" s="198">
        <f>Remolcadores!G17+'Terminales Portuarios '!G25+Logística!G15</f>
        <v>201257</v>
      </c>
      <c r="G32" s="192">
        <f>Remolcadores!H17+'Terminales Portuarios '!H25+Logística!H15</f>
        <v>775148</v>
      </c>
      <c r="H32" s="198">
        <f>Remolcadores!I17+'Terminales Portuarios '!I25+Logística!I15</f>
        <v>192301</v>
      </c>
      <c r="I32" s="191">
        <f>Remolcadores!J17+'Terminales Portuarios '!J25+Logística!J15</f>
        <v>186012</v>
      </c>
      <c r="J32" s="191">
        <f>Remolcadores!K17+'Terminales Portuarios '!K25+Logística!K15</f>
        <v>189976</v>
      </c>
      <c r="K32" s="172">
        <f>Remolcadores!L17+'Terminales Portuarios '!L25+Logística!L15</f>
        <v>180264</v>
      </c>
      <c r="L32" s="192">
        <f>Remolcadores!M17+'Terminales Portuarios '!M25+Logística!M15</f>
        <v>748553</v>
      </c>
      <c r="M32" s="172">
        <f>Remolcadores!N17+'Terminales Portuarios '!N25+Logística!N15</f>
        <v>172611</v>
      </c>
      <c r="N32" s="191">
        <f>Remolcadores!O17+'Terminales Portuarios '!O25+Logística!O15</f>
        <v>177819</v>
      </c>
      <c r="O32" s="191">
        <f>Remolcadores!P17+'Terminales Portuarios '!P25+Logística!P15</f>
        <v>180028.00406009599</v>
      </c>
    </row>
    <row r="33" spans="2:15">
      <c r="B33" s="72" t="s">
        <v>10</v>
      </c>
      <c r="C33" s="191">
        <f>Remolcadores!D18+'Terminales Portuarios '!D26+Logística!D16</f>
        <v>-140134.26746783988</v>
      </c>
      <c r="D33" s="191">
        <f>Remolcadores!E18+'Terminales Portuarios '!E26+Logística!E16</f>
        <v>-145575.46385493033</v>
      </c>
      <c r="E33" s="191">
        <f>Remolcadores!F18+'Terminales Portuarios '!F26+Logística!F16</f>
        <v>-144465.01229125675</v>
      </c>
      <c r="F33" s="198">
        <f>Remolcadores!G18+'Terminales Portuarios '!G26+Logística!G16</f>
        <v>-149141.25515036046</v>
      </c>
      <c r="G33" s="192">
        <f>Remolcadores!H18+'Terminales Portuarios '!H26+Logística!H16</f>
        <v>-579315.99876438745</v>
      </c>
      <c r="H33" s="198">
        <f>Remolcadores!I18+'Terminales Portuarios '!I26+Logística!I16</f>
        <v>-138479.14973595334</v>
      </c>
      <c r="I33" s="191">
        <f>Remolcadores!J18+'Terminales Portuarios '!J26+Logística!J16</f>
        <v>-134258.85981579224</v>
      </c>
      <c r="J33" s="191">
        <f>Remolcadores!K18+'Terminales Portuarios '!K26+Logística!K16</f>
        <v>-136295.34430518141</v>
      </c>
      <c r="K33" s="172">
        <f>Remolcadores!L18+'Terminales Portuarios '!L26+Logística!L16</f>
        <v>-128721.8204466778</v>
      </c>
      <c r="L33" s="192">
        <f>Remolcadores!M18+'Terminales Portuarios '!M26+Logística!M16</f>
        <v>-537755.17430360476</v>
      </c>
      <c r="M33" s="172">
        <f>Remolcadores!N18+'Terminales Portuarios '!N26+Logística!N16</f>
        <v>-123388.97653004926</v>
      </c>
      <c r="N33" s="191">
        <f>Remolcadores!O18+'Terminales Portuarios '!O26+Logística!O16</f>
        <v>-126942.02346995073</v>
      </c>
      <c r="O33" s="191">
        <f>Remolcadores!P18+'Terminales Portuarios '!P26+Logística!P16</f>
        <v>-131099.41040494648</v>
      </c>
    </row>
    <row r="34" spans="2:15">
      <c r="B34" s="111" t="s">
        <v>30</v>
      </c>
      <c r="C34" s="193">
        <f>Remolcadores!D19+'Terminales Portuarios '!D27+Logística!D17</f>
        <v>41395.245035126834</v>
      </c>
      <c r="D34" s="193">
        <f>Remolcadores!E19+'Terminales Portuarios '!E27+Logística!E17</f>
        <v>46969.303642102939</v>
      </c>
      <c r="E34" s="193">
        <f>Remolcadores!F19+'Terminales Portuarios '!F27+Logística!F17</f>
        <v>55351.70770874327</v>
      </c>
      <c r="F34" s="216">
        <f>Remolcadores!G19+'Terminales Portuarios '!G27+Logística!G17</f>
        <v>52115.744849639523</v>
      </c>
      <c r="G34" s="194">
        <f>Remolcadores!H19+'Terminales Portuarios '!H27+Logística!H17</f>
        <v>195832.00123561255</v>
      </c>
      <c r="H34" s="216">
        <f>Remolcadores!I19+'Terminales Portuarios '!I27+Logística!I17</f>
        <v>53821.850264046654</v>
      </c>
      <c r="I34" s="193">
        <f>Remolcadores!J19+'Terminales Portuarios '!J27+Logística!J17</f>
        <v>51753.140184207776</v>
      </c>
      <c r="J34" s="193">
        <f>Remolcadores!K19+'Terminales Portuarios '!K27+Logística!K17</f>
        <v>53680.655694818575</v>
      </c>
      <c r="K34" s="173">
        <f>Remolcadores!L19+'Terminales Portuarios '!L27+Logística!L17</f>
        <v>51542.179553322203</v>
      </c>
      <c r="L34" s="194">
        <f>Remolcadores!M19+'Terminales Portuarios '!M27+Logística!M17</f>
        <v>210797.82569639519</v>
      </c>
      <c r="M34" s="173">
        <f>Remolcadores!N19+'Terminales Portuarios '!N27+Logística!N17</f>
        <v>49222.023469950735</v>
      </c>
      <c r="N34" s="193">
        <f>Remolcadores!O19+'Terminales Portuarios '!O27+Logística!O17</f>
        <v>50876.976530049273</v>
      </c>
      <c r="O34" s="193">
        <f>Remolcadores!P19+'Terminales Portuarios '!P27+Logística!P17</f>
        <v>48928.593655149496</v>
      </c>
    </row>
    <row r="35" spans="2:15">
      <c r="B35" s="72" t="s">
        <v>11</v>
      </c>
      <c r="C35" s="191">
        <f>Remolcadores!D20+'Terminales Portuarios '!D28+Logística!D18</f>
        <v>-19999.911038587474</v>
      </c>
      <c r="D35" s="191">
        <f>Remolcadores!E20+'Terminales Portuarios '!E28+Logística!E18</f>
        <v>-22919.738108713358</v>
      </c>
      <c r="E35" s="191">
        <f>Remolcadores!F20+'Terminales Portuarios '!F28+Logística!F18</f>
        <v>-24318.852894998679</v>
      </c>
      <c r="F35" s="198">
        <f>Remolcadores!G20+'Terminales Portuarios '!G28+Logística!G18</f>
        <v>-24504.614845164237</v>
      </c>
      <c r="G35" s="192">
        <f>Remolcadores!H20+'Terminales Portuarios '!H28+Logística!H18</f>
        <v>-91743.116887463751</v>
      </c>
      <c r="H35" s="198">
        <f>Remolcadores!I20+'Terminales Portuarios '!I28+Logística!I18</f>
        <v>-21698.756796885194</v>
      </c>
      <c r="I35" s="191">
        <f>Remolcadores!J20+'Terminales Portuarios '!J28+Logística!J18</f>
        <v>-23959.7765172867</v>
      </c>
      <c r="J35" s="191">
        <f>Remolcadores!K20+'Terminales Portuarios '!K28+Logística!K18</f>
        <v>-21407.524719916561</v>
      </c>
      <c r="K35" s="172">
        <f>Remolcadores!L20+'Terminales Portuarios '!L28+Logística!L18</f>
        <v>-27579.44614816369</v>
      </c>
      <c r="L35" s="192">
        <f>Remolcadores!M20+'Terminales Portuarios '!M28+Logística!M18</f>
        <v>-94645.504182252131</v>
      </c>
      <c r="M35" s="172">
        <f>Remolcadores!N20+'Terminales Portuarios '!N28+Logística!N18</f>
        <v>-19729.164491827018</v>
      </c>
      <c r="N35" s="191">
        <f>Remolcadores!O20+'Terminales Portuarios '!O28+Logística!O18</f>
        <v>-21019.835508172982</v>
      </c>
      <c r="O35" s="191">
        <f>Remolcadores!P20+'Terminales Portuarios '!P28+Logística!P18</f>
        <v>-21048.077097797399</v>
      </c>
    </row>
    <row r="36" spans="2:15">
      <c r="B36" s="111" t="s">
        <v>29</v>
      </c>
      <c r="C36" s="193">
        <f>Remolcadores!D21+'Terminales Portuarios '!D29+Logística!D19</f>
        <v>21395.333996539361</v>
      </c>
      <c r="D36" s="193">
        <f>Remolcadores!E21+'Terminales Portuarios '!E29+Logística!E19</f>
        <v>24049.565533389574</v>
      </c>
      <c r="E36" s="193">
        <f>Remolcadores!F21+'Terminales Portuarios '!F29+Logística!F19</f>
        <v>31032.854813744587</v>
      </c>
      <c r="F36" s="216">
        <f>Remolcadores!G21+'Terminales Portuarios '!G29+Logística!G19</f>
        <v>27611.13000447529</v>
      </c>
      <c r="G36" s="194">
        <f>Remolcadores!H21+'Terminales Portuarios '!H29+Logística!H19</f>
        <v>104088.8843481488</v>
      </c>
      <c r="H36" s="216">
        <f>Remolcadores!I21+'Terminales Portuarios '!I29+Logística!I19</f>
        <v>32123.093467161456</v>
      </c>
      <c r="I36" s="193">
        <f>Remolcadores!J21+'Terminales Portuarios '!J29+Logística!J19</f>
        <v>27793.363666921068</v>
      </c>
      <c r="J36" s="193">
        <f>Remolcadores!K21+'Terminales Portuarios '!K29+Logística!K19</f>
        <v>32273.130974902015</v>
      </c>
      <c r="K36" s="173">
        <f>Remolcadores!L21+'Terminales Portuarios '!L29+Logística!L19</f>
        <v>23962.733405158513</v>
      </c>
      <c r="L36" s="194">
        <f>Remolcadores!M21+'Terminales Portuarios '!M29+Logística!M19</f>
        <v>116152.32151414306</v>
      </c>
      <c r="M36" s="173">
        <f>Remolcadores!N21+'Terminales Portuarios '!N29+Logística!N19</f>
        <v>29492.858978123717</v>
      </c>
      <c r="N36" s="193">
        <f>Remolcadores!O21+'Terminales Portuarios '!O29+Logística!O19</f>
        <v>29857.14102187629</v>
      </c>
      <c r="O36" s="193">
        <f>Remolcadores!P21+'Terminales Portuarios '!P29+Logística!P19</f>
        <v>27880.516557352097</v>
      </c>
    </row>
    <row r="37" spans="2:15">
      <c r="C37" s="204"/>
      <c r="D37" s="204"/>
      <c r="E37" s="204"/>
      <c r="F37" s="217"/>
      <c r="G37" s="205"/>
      <c r="H37" s="217"/>
      <c r="I37" s="204"/>
      <c r="J37" s="204"/>
      <c r="K37" s="174"/>
      <c r="L37" s="205"/>
      <c r="M37" s="174"/>
      <c r="N37" s="204"/>
      <c r="O37" s="204"/>
    </row>
    <row r="38" spans="2:15">
      <c r="B38" s="34" t="s">
        <v>12</v>
      </c>
      <c r="C38" s="191">
        <f>Remolcadores!D23+'Terminales Portuarios '!D31+Logística!D21</f>
        <v>39495.333996539361</v>
      </c>
      <c r="D38" s="191">
        <f>Remolcadores!E23+'Terminales Portuarios '!E31+Logística!E21</f>
        <v>42846.56553338957</v>
      </c>
      <c r="E38" s="191">
        <f>Remolcadores!F23+'Terminales Portuarios '!F31+Logística!F21</f>
        <v>49937.854813744591</v>
      </c>
      <c r="F38" s="198">
        <f>Remolcadores!G23+'Terminales Portuarios '!G31+Logística!G21</f>
        <v>49940.130004475286</v>
      </c>
      <c r="G38" s="192">
        <f>Remolcadores!H23+'Terminales Portuarios '!H31+Logística!H21</f>
        <v>182219.8843481488</v>
      </c>
      <c r="H38" s="198">
        <f>Remolcadores!I23+'Terminales Portuarios '!I31+Logística!I21</f>
        <v>53737.093467161452</v>
      </c>
      <c r="I38" s="191">
        <f>Remolcadores!J23+'Terminales Portuarios '!J31+Logística!J21</f>
        <v>49502.363666921068</v>
      </c>
      <c r="J38" s="191">
        <f>Remolcadores!K23+'Terminales Portuarios '!K31+Logística!K21</f>
        <v>53494.130974902015</v>
      </c>
      <c r="K38" s="172">
        <f>Remolcadores!L23+'Terminales Portuarios '!L31+Logística!L21</f>
        <v>46181.617407906713</v>
      </c>
      <c r="L38" s="192">
        <f>Remolcadores!M23+'Terminales Portuarios '!M31+Logística!M21</f>
        <v>202915.20551689123</v>
      </c>
      <c r="M38" s="172">
        <f>Remolcadores!N23+'Terminales Portuarios '!N31+Logística!N21</f>
        <v>51717.733779875416</v>
      </c>
      <c r="N38" s="191">
        <f>Remolcadores!O23+'Terminales Portuarios '!O31+Logística!O21</f>
        <v>52305.10593174208</v>
      </c>
      <c r="O38" s="191">
        <f>Remolcadores!P23+'Terminales Portuarios '!P31+Logística!P21</f>
        <v>51128.970712743401</v>
      </c>
    </row>
    <row r="39" spans="2:15">
      <c r="B39" s="34" t="s">
        <v>178</v>
      </c>
      <c r="C39" s="191">
        <f>Remolcadores!D24+'Terminales Portuarios '!D32+Logística!D22</f>
        <v>18100</v>
      </c>
      <c r="D39" s="191">
        <f>Remolcadores!E24+'Terminales Portuarios '!E32+Logística!E22</f>
        <v>18797</v>
      </c>
      <c r="E39" s="191">
        <f>Remolcadores!F24+'Terminales Portuarios '!F32+Logística!F22</f>
        <v>18905</v>
      </c>
      <c r="F39" s="198">
        <f>Remolcadores!G24+'Terminales Portuarios '!G32+Logística!G22</f>
        <v>22329</v>
      </c>
      <c r="G39" s="192">
        <f>Remolcadores!H24+'Terminales Portuarios '!H32+Logística!H22</f>
        <v>78131</v>
      </c>
      <c r="H39" s="198">
        <f>Remolcadores!I24+'Terminales Portuarios '!I32+Logística!I22</f>
        <v>21614</v>
      </c>
      <c r="I39" s="191">
        <f>Remolcadores!J24+'Terminales Portuarios '!J32+Logística!J22</f>
        <v>21709</v>
      </c>
      <c r="J39" s="191">
        <f>Remolcadores!K24+'Terminales Portuarios '!K32+Logística!K22</f>
        <v>21221</v>
      </c>
      <c r="K39" s="172">
        <f>Remolcadores!L24+'Terminales Portuarios '!L32+Logística!L22</f>
        <v>22218.8840027482</v>
      </c>
      <c r="L39" s="192">
        <f>Remolcadores!M24+'Terminales Portuarios '!M32+Logística!M22</f>
        <v>86762.884002748193</v>
      </c>
      <c r="M39" s="172">
        <f>Remolcadores!N24+'Terminales Portuarios '!N32+Logística!N22</f>
        <v>22224.874801751703</v>
      </c>
      <c r="N39" s="191">
        <f>Remolcadores!O24+'Terminales Portuarios '!O32+Logística!O22</f>
        <v>22447.964909865797</v>
      </c>
      <c r="O39" s="191">
        <f>Remolcadores!P24+'Terminales Portuarios '!P32+Logística!P22</f>
        <v>23248.4541553913</v>
      </c>
    </row>
    <row r="40" spans="2:15">
      <c r="C40" s="161"/>
      <c r="D40" s="161"/>
      <c r="E40" s="161"/>
      <c r="F40" s="77"/>
      <c r="G40" s="161"/>
      <c r="H40" s="77"/>
      <c r="I40" s="161"/>
      <c r="J40" s="161"/>
      <c r="K40" s="166"/>
      <c r="L40" s="161"/>
      <c r="M40" s="166"/>
      <c r="N40" s="161"/>
      <c r="O40" s="161"/>
    </row>
    <row r="41" spans="2:15">
      <c r="B41" s="34" t="s">
        <v>192</v>
      </c>
      <c r="C41" s="164">
        <f>C38/C32</f>
        <v>0.21756976841930256</v>
      </c>
      <c r="D41" s="164">
        <f t="shared" ref="D41:N41" si="5">D38/D32</f>
        <v>0.22252781049503073</v>
      </c>
      <c r="E41" s="164">
        <f t="shared" si="5"/>
        <v>0.2499182991981081</v>
      </c>
      <c r="F41" s="212">
        <f t="shared" si="5"/>
        <v>0.24814108331374951</v>
      </c>
      <c r="G41" s="165">
        <f t="shared" si="5"/>
        <v>0.2350775391901273</v>
      </c>
      <c r="H41" s="212">
        <f t="shared" si="5"/>
        <v>0.27944261063208953</v>
      </c>
      <c r="I41" s="164">
        <f t="shared" si="5"/>
        <v>0.26612457081758739</v>
      </c>
      <c r="J41" s="164">
        <f t="shared" si="5"/>
        <v>0.28158362622069111</v>
      </c>
      <c r="K41" s="94">
        <f t="shared" si="5"/>
        <v>0.2561887975852456</v>
      </c>
      <c r="L41" s="165">
        <f t="shared" si="5"/>
        <v>0.27107660448477428</v>
      </c>
      <c r="M41" s="94">
        <f t="shared" si="5"/>
        <v>0.2996201503952553</v>
      </c>
      <c r="N41" s="164">
        <f t="shared" si="5"/>
        <v>0.29414801529500267</v>
      </c>
      <c r="O41" s="164">
        <f t="shared" ref="O41" si="6">O38/O32</f>
        <v>0.28400565222994861</v>
      </c>
    </row>
    <row r="43" spans="2:15">
      <c r="B43" s="34" t="s">
        <v>194</v>
      </c>
    </row>
    <row r="45" spans="2:15">
      <c r="O45" s="225"/>
    </row>
  </sheetData>
  <hyperlinks>
    <hyperlink ref="B2" location="SMSAAM!A1" display="INICIO"/>
  </hyperlinks>
  <pageMargins left="0.25" right="0.25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2.28515625" style="34" bestFit="1" customWidth="1"/>
    <col min="3" max="11" width="11.42578125" style="34" customWidth="1"/>
    <col min="12" max="16384" width="11.42578125" style="1"/>
  </cols>
  <sheetData>
    <row r="2" spans="1:13">
      <c r="B2" s="132" t="s">
        <v>177</v>
      </c>
      <c r="C2" s="50"/>
      <c r="D2" s="50"/>
      <c r="E2" s="50"/>
      <c r="F2" s="50"/>
      <c r="G2" s="50"/>
      <c r="H2" s="50"/>
      <c r="I2" s="50"/>
      <c r="J2" s="50"/>
      <c r="K2" s="50"/>
    </row>
    <row r="3" spans="1:13">
      <c r="C3" s="57"/>
      <c r="D3" s="57"/>
      <c r="E3" s="57"/>
      <c r="F3" s="57"/>
      <c r="G3" s="57"/>
      <c r="H3" s="57"/>
      <c r="I3" s="57"/>
      <c r="J3" s="57"/>
      <c r="K3" s="57"/>
    </row>
    <row r="4" spans="1:13" ht="38.1" customHeight="1">
      <c r="A4" s="130"/>
      <c r="B4" s="131" t="s">
        <v>181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</row>
    <row r="5" spans="1:13" s="29" customFormat="1">
      <c r="B5" s="49"/>
      <c r="C5" s="58"/>
      <c r="D5" s="58"/>
      <c r="E5" s="58"/>
      <c r="F5" s="58"/>
      <c r="G5" s="58"/>
      <c r="H5" s="58"/>
      <c r="I5" s="58"/>
      <c r="J5" s="58"/>
      <c r="K5" s="58"/>
    </row>
    <row r="6" spans="1:13">
      <c r="B6" s="106" t="s">
        <v>93</v>
      </c>
      <c r="C6" s="180">
        <v>34853</v>
      </c>
      <c r="D6" s="180">
        <v>40515</v>
      </c>
      <c r="E6" s="180">
        <v>55482</v>
      </c>
      <c r="F6" s="128">
        <v>44915</v>
      </c>
      <c r="G6" s="180">
        <v>47077</v>
      </c>
      <c r="H6" s="180">
        <v>44469</v>
      </c>
      <c r="I6" s="180">
        <v>66008</v>
      </c>
      <c r="J6" s="128">
        <v>113380</v>
      </c>
      <c r="K6" s="59">
        <v>111376</v>
      </c>
      <c r="L6" s="59">
        <v>112897</v>
      </c>
      <c r="M6" s="59">
        <v>107898</v>
      </c>
    </row>
    <row r="7" spans="1:13">
      <c r="B7" s="106" t="s">
        <v>94</v>
      </c>
      <c r="C7" s="180">
        <v>169511</v>
      </c>
      <c r="D7" s="180">
        <v>173816</v>
      </c>
      <c r="E7" s="180">
        <v>154500</v>
      </c>
      <c r="F7" s="128">
        <v>158509</v>
      </c>
      <c r="G7" s="180">
        <v>163475</v>
      </c>
      <c r="H7" s="180">
        <v>152948</v>
      </c>
      <c r="I7" s="180">
        <v>145023</v>
      </c>
      <c r="J7" s="128">
        <v>146986</v>
      </c>
      <c r="K7" s="59">
        <v>164618</v>
      </c>
      <c r="L7" s="59">
        <v>145029</v>
      </c>
      <c r="M7" s="59">
        <v>161858</v>
      </c>
    </row>
    <row r="8" spans="1:13" ht="20.100000000000001" customHeight="1">
      <c r="B8" s="107" t="s">
        <v>95</v>
      </c>
      <c r="C8" s="108">
        <v>204364</v>
      </c>
      <c r="D8" s="108">
        <v>214331</v>
      </c>
      <c r="E8" s="108">
        <v>209982</v>
      </c>
      <c r="F8" s="181">
        <v>203424</v>
      </c>
      <c r="G8" s="108">
        <v>210552</v>
      </c>
      <c r="H8" s="108">
        <v>197417</v>
      </c>
      <c r="I8" s="108">
        <v>211031</v>
      </c>
      <c r="J8" s="181">
        <v>260366</v>
      </c>
      <c r="K8" s="109">
        <v>275994</v>
      </c>
      <c r="L8" s="60">
        <v>257926</v>
      </c>
      <c r="M8" s="60">
        <v>269756</v>
      </c>
    </row>
    <row r="9" spans="1:13">
      <c r="B9" s="106" t="s">
        <v>96</v>
      </c>
      <c r="C9" s="61">
        <v>511489</v>
      </c>
      <c r="D9" s="61">
        <v>517138</v>
      </c>
      <c r="E9" s="61">
        <v>496130</v>
      </c>
      <c r="F9" s="62">
        <v>487964</v>
      </c>
      <c r="G9" s="61">
        <v>481243</v>
      </c>
      <c r="H9" s="61">
        <v>493600</v>
      </c>
      <c r="I9" s="61">
        <v>484633</v>
      </c>
      <c r="J9" s="62">
        <v>476735</v>
      </c>
      <c r="K9" s="63">
        <v>497192</v>
      </c>
      <c r="L9" s="63">
        <v>500275</v>
      </c>
      <c r="M9" s="63">
        <v>489583</v>
      </c>
    </row>
    <row r="10" spans="1:13">
      <c r="B10" s="106" t="s">
        <v>97</v>
      </c>
      <c r="C10" s="64">
        <v>358914</v>
      </c>
      <c r="D10" s="64">
        <v>358464</v>
      </c>
      <c r="E10" s="64">
        <v>497877</v>
      </c>
      <c r="F10" s="62">
        <v>530840</v>
      </c>
      <c r="G10" s="64">
        <v>535304</v>
      </c>
      <c r="H10" s="64">
        <v>526372</v>
      </c>
      <c r="I10" s="64">
        <v>510341</v>
      </c>
      <c r="J10" s="62">
        <v>483701</v>
      </c>
      <c r="K10" s="65">
        <v>480671</v>
      </c>
      <c r="L10" s="65">
        <v>492195</v>
      </c>
      <c r="M10" s="65">
        <v>503515</v>
      </c>
    </row>
    <row r="11" spans="1:13" ht="20.100000000000001" customHeight="1">
      <c r="B11" s="107" t="s">
        <v>98</v>
      </c>
      <c r="C11" s="182">
        <v>870403</v>
      </c>
      <c r="D11" s="182">
        <v>875602</v>
      </c>
      <c r="E11" s="182">
        <v>994007</v>
      </c>
      <c r="F11" s="181">
        <v>1018804</v>
      </c>
      <c r="G11" s="182">
        <v>1016547</v>
      </c>
      <c r="H11" s="182">
        <v>1019972</v>
      </c>
      <c r="I11" s="182">
        <v>994974</v>
      </c>
      <c r="J11" s="181">
        <v>960436</v>
      </c>
      <c r="K11" s="66">
        <v>977863</v>
      </c>
      <c r="L11" s="55">
        <v>992470</v>
      </c>
      <c r="M11" s="55">
        <v>993098</v>
      </c>
    </row>
    <row r="12" spans="1:13" ht="20.100000000000001" customHeight="1">
      <c r="B12" s="107" t="s">
        <v>99</v>
      </c>
      <c r="C12" s="182">
        <v>1074767</v>
      </c>
      <c r="D12" s="182">
        <v>1089933</v>
      </c>
      <c r="E12" s="182">
        <v>1203989</v>
      </c>
      <c r="F12" s="181">
        <v>1222228</v>
      </c>
      <c r="G12" s="182">
        <v>1227099</v>
      </c>
      <c r="H12" s="182">
        <v>1217389</v>
      </c>
      <c r="I12" s="182">
        <v>1206005</v>
      </c>
      <c r="J12" s="181">
        <v>1220802</v>
      </c>
      <c r="K12" s="66">
        <v>1253857</v>
      </c>
      <c r="L12" s="55">
        <v>1250396</v>
      </c>
      <c r="M12" s="55">
        <v>1262854</v>
      </c>
    </row>
    <row r="13" spans="1:13" s="3" customFormat="1">
      <c r="B13" s="183"/>
      <c r="C13" s="61"/>
      <c r="D13" s="61"/>
      <c r="E13" s="61"/>
      <c r="F13" s="61"/>
      <c r="G13" s="61"/>
      <c r="H13" s="61"/>
      <c r="I13" s="61"/>
      <c r="J13" s="61"/>
      <c r="K13" s="53"/>
    </row>
    <row r="14" spans="1:13">
      <c r="B14" s="106" t="s">
        <v>100</v>
      </c>
      <c r="C14" s="184">
        <v>45306</v>
      </c>
      <c r="D14" s="184">
        <v>51806</v>
      </c>
      <c r="E14" s="184">
        <v>33013</v>
      </c>
      <c r="F14" s="128">
        <v>44154</v>
      </c>
      <c r="G14" s="184">
        <v>41608</v>
      </c>
      <c r="H14" s="184">
        <v>37047</v>
      </c>
      <c r="I14" s="184">
        <v>33399</v>
      </c>
      <c r="J14" s="128">
        <v>57118</v>
      </c>
      <c r="K14" s="67">
        <v>67151</v>
      </c>
      <c r="L14" s="67">
        <v>67084</v>
      </c>
      <c r="M14" s="67">
        <v>69704</v>
      </c>
    </row>
    <row r="15" spans="1:13">
      <c r="B15" s="106" t="s">
        <v>101</v>
      </c>
      <c r="C15" s="184">
        <v>2245</v>
      </c>
      <c r="D15" s="184">
        <v>2255</v>
      </c>
      <c r="E15" s="184">
        <v>2264</v>
      </c>
      <c r="F15" s="128">
        <v>2273</v>
      </c>
      <c r="G15" s="184">
        <v>2283</v>
      </c>
      <c r="H15" s="184">
        <v>2293</v>
      </c>
      <c r="I15" s="184">
        <v>2302</v>
      </c>
      <c r="J15" s="128">
        <v>1912</v>
      </c>
      <c r="K15" s="67">
        <v>1908</v>
      </c>
      <c r="L15" s="67">
        <v>1819</v>
      </c>
      <c r="M15" s="67">
        <v>1794</v>
      </c>
    </row>
    <row r="16" spans="1:13">
      <c r="B16" s="106" t="s">
        <v>102</v>
      </c>
      <c r="C16" s="64">
        <v>108004</v>
      </c>
      <c r="D16" s="64">
        <v>77328</v>
      </c>
      <c r="E16" s="64">
        <v>85386</v>
      </c>
      <c r="F16" s="62">
        <v>93627</v>
      </c>
      <c r="G16" s="64">
        <v>109629</v>
      </c>
      <c r="H16" s="64">
        <v>74087</v>
      </c>
      <c r="I16" s="64">
        <v>76334</v>
      </c>
      <c r="J16" s="62">
        <v>84768</v>
      </c>
      <c r="K16" s="52">
        <v>97514</v>
      </c>
      <c r="L16" s="52">
        <v>60853</v>
      </c>
      <c r="M16" s="52">
        <v>65156</v>
      </c>
    </row>
    <row r="17" spans="2:13">
      <c r="B17" s="107" t="s">
        <v>103</v>
      </c>
      <c r="C17" s="182">
        <v>155555</v>
      </c>
      <c r="D17" s="182">
        <v>131389</v>
      </c>
      <c r="E17" s="182">
        <v>120663</v>
      </c>
      <c r="F17" s="181">
        <v>140054</v>
      </c>
      <c r="G17" s="182">
        <v>153520</v>
      </c>
      <c r="H17" s="182">
        <v>113427</v>
      </c>
      <c r="I17" s="182">
        <v>112035</v>
      </c>
      <c r="J17" s="181">
        <v>143798</v>
      </c>
      <c r="K17" s="68">
        <v>166573</v>
      </c>
      <c r="L17" s="68">
        <v>129756</v>
      </c>
      <c r="M17" s="68">
        <v>136654</v>
      </c>
    </row>
    <row r="18" spans="2:13">
      <c r="B18" s="106" t="s">
        <v>104</v>
      </c>
      <c r="C18" s="184">
        <v>147011</v>
      </c>
      <c r="D18" s="184">
        <v>180697</v>
      </c>
      <c r="E18" s="184">
        <v>157820</v>
      </c>
      <c r="F18" s="128">
        <v>146006</v>
      </c>
      <c r="G18" s="184">
        <v>144526</v>
      </c>
      <c r="H18" s="184">
        <v>177889</v>
      </c>
      <c r="I18" s="184">
        <v>174986</v>
      </c>
      <c r="J18" s="128">
        <v>154683</v>
      </c>
      <c r="K18" s="67">
        <v>154845</v>
      </c>
      <c r="L18" s="67">
        <v>184338</v>
      </c>
      <c r="M18" s="67">
        <v>176643</v>
      </c>
    </row>
    <row r="19" spans="2:13">
      <c r="B19" s="106" t="s">
        <v>101</v>
      </c>
      <c r="C19" s="184">
        <v>42760</v>
      </c>
      <c r="D19" s="184">
        <v>41784</v>
      </c>
      <c r="E19" s="184">
        <v>41108</v>
      </c>
      <c r="F19" s="128">
        <v>40151</v>
      </c>
      <c r="G19" s="184">
        <v>39515</v>
      </c>
      <c r="H19" s="184">
        <v>39017</v>
      </c>
      <c r="I19" s="184">
        <v>38452</v>
      </c>
      <c r="J19" s="128">
        <v>31763</v>
      </c>
      <c r="K19" s="67">
        <v>30631</v>
      </c>
      <c r="L19" s="67">
        <v>29070</v>
      </c>
      <c r="M19" s="67">
        <v>27754</v>
      </c>
    </row>
    <row r="20" spans="2:13" ht="20.100000000000001" customHeight="1">
      <c r="B20" s="106" t="s">
        <v>105</v>
      </c>
      <c r="C20" s="64">
        <v>50608</v>
      </c>
      <c r="D20" s="64">
        <v>47559</v>
      </c>
      <c r="E20" s="64">
        <v>66348</v>
      </c>
      <c r="F20" s="62">
        <v>63716</v>
      </c>
      <c r="G20" s="64">
        <v>67818</v>
      </c>
      <c r="H20" s="64">
        <v>60576</v>
      </c>
      <c r="I20" s="64">
        <v>58841</v>
      </c>
      <c r="J20" s="62">
        <v>61175</v>
      </c>
      <c r="K20" s="52">
        <v>67361</v>
      </c>
      <c r="L20" s="52">
        <v>62324</v>
      </c>
      <c r="M20" s="52">
        <v>63230</v>
      </c>
    </row>
    <row r="21" spans="2:13" s="9" customFormat="1" ht="9.9499999999999993" customHeight="1">
      <c r="B21" s="107" t="s">
        <v>106</v>
      </c>
      <c r="C21" s="182">
        <v>240379</v>
      </c>
      <c r="D21" s="182">
        <v>270040</v>
      </c>
      <c r="E21" s="182">
        <v>265276</v>
      </c>
      <c r="F21" s="181">
        <v>249873</v>
      </c>
      <c r="G21" s="182">
        <v>251859</v>
      </c>
      <c r="H21" s="182">
        <v>277482</v>
      </c>
      <c r="I21" s="182">
        <v>272279</v>
      </c>
      <c r="J21" s="181">
        <v>247621</v>
      </c>
      <c r="K21" s="68">
        <v>252837</v>
      </c>
      <c r="L21" s="68">
        <v>275732</v>
      </c>
      <c r="M21" s="68">
        <v>267627</v>
      </c>
    </row>
    <row r="22" spans="2:13">
      <c r="B22" s="107" t="s">
        <v>107</v>
      </c>
      <c r="C22" s="182">
        <v>395934</v>
      </c>
      <c r="D22" s="182">
        <v>401429</v>
      </c>
      <c r="E22" s="182">
        <v>385939</v>
      </c>
      <c r="F22" s="181">
        <v>389927</v>
      </c>
      <c r="G22" s="182">
        <v>405379</v>
      </c>
      <c r="H22" s="182">
        <v>390909</v>
      </c>
      <c r="I22" s="182">
        <v>384314</v>
      </c>
      <c r="J22" s="181">
        <v>391419</v>
      </c>
      <c r="K22" s="66">
        <v>419410</v>
      </c>
      <c r="L22" s="55">
        <v>405488</v>
      </c>
      <c r="M22" s="55">
        <v>404281</v>
      </c>
    </row>
    <row r="23" spans="2:13" s="3" customFormat="1">
      <c r="B23" s="185"/>
      <c r="C23" s="108"/>
      <c r="D23" s="108"/>
      <c r="E23" s="108"/>
      <c r="F23" s="108"/>
      <c r="G23" s="108"/>
      <c r="H23" s="108"/>
      <c r="I23" s="108"/>
      <c r="J23" s="108"/>
      <c r="K23" s="109"/>
    </row>
    <row r="24" spans="2:13" ht="20.100000000000001" customHeight="1">
      <c r="B24" s="106" t="s">
        <v>108</v>
      </c>
      <c r="C24" s="64">
        <v>668142</v>
      </c>
      <c r="D24" s="64">
        <v>678519</v>
      </c>
      <c r="E24" s="64">
        <v>700567</v>
      </c>
      <c r="F24" s="62">
        <v>713952</v>
      </c>
      <c r="G24" s="64">
        <v>704237</v>
      </c>
      <c r="H24" s="64">
        <v>706843</v>
      </c>
      <c r="I24" s="64">
        <v>702695</v>
      </c>
      <c r="J24" s="62">
        <v>717239</v>
      </c>
      <c r="K24" s="52">
        <v>718765</v>
      </c>
      <c r="L24" s="52">
        <v>728947</v>
      </c>
      <c r="M24" s="52">
        <v>740384</v>
      </c>
    </row>
    <row r="25" spans="2:13" ht="20.100000000000001" customHeight="1">
      <c r="B25" s="106" t="s">
        <v>109</v>
      </c>
      <c r="C25" s="64">
        <v>10691</v>
      </c>
      <c r="D25" s="64">
        <v>9985</v>
      </c>
      <c r="E25" s="64">
        <v>117483</v>
      </c>
      <c r="F25" s="62">
        <v>118349</v>
      </c>
      <c r="G25" s="64">
        <v>117483</v>
      </c>
      <c r="H25" s="64">
        <v>119637</v>
      </c>
      <c r="I25" s="64">
        <v>118996</v>
      </c>
      <c r="J25" s="62">
        <v>112144</v>
      </c>
      <c r="K25" s="52">
        <v>115682</v>
      </c>
      <c r="L25" s="52">
        <v>115961</v>
      </c>
      <c r="M25" s="52">
        <v>118189</v>
      </c>
    </row>
    <row r="26" spans="2:13">
      <c r="B26" s="107" t="s">
        <v>110</v>
      </c>
      <c r="C26" s="182">
        <v>678833</v>
      </c>
      <c r="D26" s="182">
        <v>688504</v>
      </c>
      <c r="E26" s="182">
        <v>818050</v>
      </c>
      <c r="F26" s="181">
        <v>832301</v>
      </c>
      <c r="G26" s="182">
        <v>821720</v>
      </c>
      <c r="H26" s="182">
        <v>826480</v>
      </c>
      <c r="I26" s="182">
        <v>821691</v>
      </c>
      <c r="J26" s="181">
        <v>829383</v>
      </c>
      <c r="K26" s="66">
        <v>834447</v>
      </c>
      <c r="L26" s="55">
        <v>844908</v>
      </c>
      <c r="M26" s="55">
        <v>858573</v>
      </c>
    </row>
    <row r="27" spans="2:13">
      <c r="B27" s="107" t="s">
        <v>111</v>
      </c>
      <c r="C27" s="182">
        <v>1074767</v>
      </c>
      <c r="D27" s="182">
        <v>1089933</v>
      </c>
      <c r="E27" s="182">
        <v>1203989</v>
      </c>
      <c r="F27" s="181">
        <v>1222228</v>
      </c>
      <c r="G27" s="182">
        <v>1227099</v>
      </c>
      <c r="H27" s="182">
        <v>1217389</v>
      </c>
      <c r="I27" s="182">
        <v>1206005</v>
      </c>
      <c r="J27" s="181">
        <v>1220802</v>
      </c>
      <c r="K27" s="66">
        <v>1253857</v>
      </c>
      <c r="L27" s="55">
        <v>1250396</v>
      </c>
      <c r="M27" s="55">
        <v>1262854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/>
  <cols>
    <col min="1" max="1" width="5.7109375" style="1" customWidth="1"/>
    <col min="2" max="2" width="33.140625" style="1" bestFit="1" customWidth="1"/>
    <col min="3" max="3" width="5.7109375" style="1" customWidth="1"/>
    <col min="4" max="5" width="11.42578125" style="15"/>
    <col min="6" max="9" width="11.42578125" style="15" customWidth="1"/>
    <col min="10" max="10" width="11.42578125" style="15"/>
    <col min="11" max="14" width="11.42578125" style="15" customWidth="1"/>
    <col min="15" max="15" width="11.42578125" style="15"/>
    <col min="16" max="16" width="11.42578125" style="141"/>
    <col min="17" max="16384" width="11.42578125" style="1"/>
  </cols>
  <sheetData>
    <row r="1" spans="2:16">
      <c r="B1" s="132" t="s">
        <v>177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189</v>
      </c>
      <c r="P1" s="32" t="s">
        <v>214</v>
      </c>
    </row>
    <row r="2" spans="2:16">
      <c r="B2" s="39" t="s">
        <v>158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16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16">
      <c r="B4" s="72" t="s">
        <v>216</v>
      </c>
      <c r="C4" s="110"/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</row>
    <row r="5" spans="2:16">
      <c r="B5" s="72" t="s">
        <v>218</v>
      </c>
      <c r="C5" s="110"/>
      <c r="D5" s="166">
        <v>2601</v>
      </c>
      <c r="E5" s="166">
        <v>2624.2927800000007</v>
      </c>
      <c r="F5" s="166">
        <v>8547.4703815095909</v>
      </c>
      <c r="G5" s="166">
        <v>8740.054371300319</v>
      </c>
      <c r="H5" s="159">
        <f t="shared" ref="H5:H6" si="1">SUM(D5:G5)</f>
        <v>22512.81753280991</v>
      </c>
      <c r="I5" s="166">
        <v>8786.5148703248287</v>
      </c>
      <c r="J5" s="166">
        <v>6153.7805177301507</v>
      </c>
      <c r="K5" s="166">
        <v>7726.3615135191803</v>
      </c>
      <c r="L5" s="166">
        <v>7644.5763460266198</v>
      </c>
      <c r="M5" s="159">
        <f t="shared" si="0"/>
        <v>30311.23324760078</v>
      </c>
      <c r="N5" s="166">
        <v>7238.7323742223889</v>
      </c>
      <c r="O5" s="166">
        <v>7564.9275457776112</v>
      </c>
      <c r="P5" s="166">
        <v>7628.8761799999993</v>
      </c>
    </row>
    <row r="6" spans="2:16">
      <c r="B6" s="72" t="s">
        <v>221</v>
      </c>
      <c r="C6" s="110"/>
      <c r="D6" s="161">
        <v>40660.380006591877</v>
      </c>
      <c r="E6" s="161">
        <v>42427.24137340812</v>
      </c>
      <c r="F6" s="161">
        <v>41897.44554849041</v>
      </c>
      <c r="G6" s="161">
        <v>41147.607768699672</v>
      </c>
      <c r="H6" s="159">
        <f t="shared" si="1"/>
        <v>166132.67469719009</v>
      </c>
      <c r="I6" s="161">
        <v>38549.574885898306</v>
      </c>
      <c r="J6" s="161">
        <v>39264.896526046723</v>
      </c>
      <c r="K6" s="161">
        <v>38777.007226480826</v>
      </c>
      <c r="L6" s="161">
        <v>37269.153323973384</v>
      </c>
      <c r="M6" s="159">
        <f t="shared" si="0"/>
        <v>153860.63196239923</v>
      </c>
      <c r="N6" s="161">
        <v>36349.765365777639</v>
      </c>
      <c r="O6" s="166">
        <v>40231.832634222359</v>
      </c>
      <c r="P6" s="166">
        <v>41785.99110733479</v>
      </c>
    </row>
    <row r="7" spans="2:16" s="3" customFormat="1" ht="6.95" customHeight="1">
      <c r="B7" s="36"/>
      <c r="C7" s="4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2:16" s="2" customFormat="1">
      <c r="B8" s="42" t="s">
        <v>0</v>
      </c>
      <c r="C8" s="13"/>
      <c r="D8" s="186">
        <f>D17</f>
        <v>61235.380006591877</v>
      </c>
      <c r="E8" s="186">
        <f t="shared" ref="E8:N8" si="2">E17</f>
        <v>63695.869993408131</v>
      </c>
      <c r="F8" s="186">
        <f t="shared" si="2"/>
        <v>78910.75</v>
      </c>
      <c r="G8" s="186">
        <f t="shared" si="2"/>
        <v>79722</v>
      </c>
      <c r="H8" s="187">
        <f t="shared" si="2"/>
        <v>283564</v>
      </c>
      <c r="I8" s="186">
        <f t="shared" si="2"/>
        <v>71091</v>
      </c>
      <c r="J8" s="186">
        <f t="shared" si="2"/>
        <v>70517</v>
      </c>
      <c r="K8" s="186">
        <f t="shared" si="2"/>
        <v>70280</v>
      </c>
      <c r="L8" s="186">
        <f t="shared" si="2"/>
        <v>68058</v>
      </c>
      <c r="M8" s="187">
        <f t="shared" si="2"/>
        <v>279946</v>
      </c>
      <c r="N8" s="186">
        <f t="shared" si="2"/>
        <v>65524</v>
      </c>
      <c r="O8" s="186">
        <f>O17</f>
        <v>70549</v>
      </c>
      <c r="P8" s="186">
        <f t="shared" ref="P8" si="3">P17</f>
        <v>69490</v>
      </c>
    </row>
    <row r="9" spans="2:16" s="2" customFormat="1">
      <c r="B9" s="4"/>
      <c r="D9" s="227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</row>
    <row r="10" spans="2:16">
      <c r="B10" s="6" t="s">
        <v>217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</row>
    <row r="11" spans="2:16">
      <c r="B11" s="6" t="s">
        <v>219</v>
      </c>
      <c r="D11" s="166"/>
      <c r="E11" s="166"/>
      <c r="F11" s="166"/>
      <c r="G11" s="166"/>
      <c r="H11" s="175"/>
      <c r="I11" s="175"/>
      <c r="J11" s="175"/>
      <c r="K11" s="175"/>
      <c r="L11" s="166"/>
      <c r="M11" s="166"/>
      <c r="N11" s="175"/>
      <c r="O11" s="189"/>
      <c r="P11" s="189"/>
    </row>
    <row r="12" spans="2:16">
      <c r="B12" s="6" t="s">
        <v>220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1"/>
      <c r="P12" s="168"/>
    </row>
    <row r="13" spans="2:16" s="218" customFormat="1">
      <c r="B13" s="6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2:16"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</row>
    <row r="15" spans="2:16">
      <c r="B15" s="39" t="s">
        <v>157</v>
      </c>
      <c r="C15" s="3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71"/>
      <c r="P15" s="168"/>
    </row>
    <row r="16" spans="2:16">
      <c r="B16" s="34"/>
      <c r="C16" s="34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71"/>
      <c r="P16" s="168"/>
    </row>
    <row r="17" spans="2:16">
      <c r="B17" s="72" t="s">
        <v>25</v>
      </c>
      <c r="C17" s="8"/>
      <c r="D17" s="191">
        <f>D32+D46</f>
        <v>61235.380006591877</v>
      </c>
      <c r="E17" s="191">
        <f>E32+E46</f>
        <v>63695.869993408131</v>
      </c>
      <c r="F17" s="191">
        <f>F32+F46</f>
        <v>78910.75</v>
      </c>
      <c r="G17" s="191">
        <f>G32+G46</f>
        <v>79722</v>
      </c>
      <c r="H17" s="192">
        <f t="shared" ref="H17:N17" si="4">H32+H46</f>
        <v>283564</v>
      </c>
      <c r="I17" s="191">
        <f t="shared" si="4"/>
        <v>71091</v>
      </c>
      <c r="J17" s="191">
        <f t="shared" si="4"/>
        <v>70517</v>
      </c>
      <c r="K17" s="191">
        <f t="shared" si="4"/>
        <v>70280</v>
      </c>
      <c r="L17" s="191">
        <f t="shared" si="4"/>
        <v>68058</v>
      </c>
      <c r="M17" s="192">
        <f t="shared" si="4"/>
        <v>279946</v>
      </c>
      <c r="N17" s="191">
        <f t="shared" si="4"/>
        <v>65524</v>
      </c>
      <c r="O17" s="172">
        <f t="shared" ref="O17:P19" si="5">O32+O46</f>
        <v>70549</v>
      </c>
      <c r="P17" s="172">
        <f t="shared" si="5"/>
        <v>69490</v>
      </c>
    </row>
    <row r="18" spans="2:16">
      <c r="B18" s="72" t="s">
        <v>10</v>
      </c>
      <c r="C18" s="8"/>
      <c r="D18" s="191">
        <f>D33+D47</f>
        <v>-43513.10429945412</v>
      </c>
      <c r="E18" s="191">
        <f t="shared" ref="E18:E19" si="6">E33+E47</f>
        <v>-45820.056668369129</v>
      </c>
      <c r="F18" s="191">
        <f t="shared" ref="F18:I18" si="7">F33+F47</f>
        <v>-53027.606440115705</v>
      </c>
      <c r="G18" s="191">
        <f t="shared" si="7"/>
        <v>-54063.973230448908</v>
      </c>
      <c r="H18" s="192">
        <f t="shared" si="7"/>
        <v>-196424.74063838786</v>
      </c>
      <c r="I18" s="191">
        <f t="shared" si="7"/>
        <v>-48753.891857382187</v>
      </c>
      <c r="J18" s="191">
        <f t="shared" ref="J18:N18" si="8">J33+J47</f>
        <v>-44894.207639611122</v>
      </c>
      <c r="K18" s="191">
        <f t="shared" si="8"/>
        <v>-44906.855236794559</v>
      </c>
      <c r="L18" s="191">
        <f t="shared" si="8"/>
        <v>-45915.409196367917</v>
      </c>
      <c r="M18" s="192">
        <f t="shared" si="8"/>
        <v>-184470.36393015579</v>
      </c>
      <c r="N18" s="191">
        <f t="shared" si="8"/>
        <v>-43579.926165873891</v>
      </c>
      <c r="O18" s="172">
        <f t="shared" si="5"/>
        <v>-45725.073834126109</v>
      </c>
      <c r="P18" s="172">
        <f t="shared" si="5"/>
        <v>-45966</v>
      </c>
    </row>
    <row r="19" spans="2:16" s="2" customFormat="1">
      <c r="B19" s="111" t="s">
        <v>30</v>
      </c>
      <c r="C19" s="16"/>
      <c r="D19" s="193">
        <f>D34+D48</f>
        <v>17722.275707137756</v>
      </c>
      <c r="E19" s="193">
        <f t="shared" si="6"/>
        <v>17875.813325039002</v>
      </c>
      <c r="F19" s="193">
        <f t="shared" ref="F19:I19" si="9">F34+F48</f>
        <v>25883.143559884291</v>
      </c>
      <c r="G19" s="193">
        <f t="shared" si="9"/>
        <v>25658.026769551092</v>
      </c>
      <c r="H19" s="194">
        <f t="shared" si="9"/>
        <v>87139.259361612145</v>
      </c>
      <c r="I19" s="193">
        <f t="shared" si="9"/>
        <v>22337.108142617813</v>
      </c>
      <c r="J19" s="193">
        <f t="shared" ref="J19:N19" si="10">J34+J48</f>
        <v>25622.792360388881</v>
      </c>
      <c r="K19" s="193">
        <f t="shared" si="10"/>
        <v>25373.144763205441</v>
      </c>
      <c r="L19" s="193">
        <f t="shared" si="10"/>
        <v>22142.590803632083</v>
      </c>
      <c r="M19" s="194">
        <f t="shared" si="10"/>
        <v>95475.636069844215</v>
      </c>
      <c r="N19" s="193">
        <f t="shared" si="10"/>
        <v>21944.073834126109</v>
      </c>
      <c r="O19" s="173">
        <f t="shared" si="5"/>
        <v>24823.926165873891</v>
      </c>
      <c r="P19" s="173">
        <f t="shared" si="5"/>
        <v>23524</v>
      </c>
    </row>
    <row r="20" spans="2:16">
      <c r="B20" s="72" t="s">
        <v>11</v>
      </c>
      <c r="C20" s="8"/>
      <c r="D20" s="191">
        <f>D35+D49</f>
        <v>-7472.6000316726222</v>
      </c>
      <c r="E20" s="191">
        <f t="shared" ref="E20:G21" si="11">E35+E49</f>
        <v>-10195.458968932278</v>
      </c>
      <c r="F20" s="191">
        <f t="shared" si="11"/>
        <v>-10476.412962305223</v>
      </c>
      <c r="G20" s="191">
        <f t="shared" si="11"/>
        <v>-10831.94354313045</v>
      </c>
      <c r="H20" s="192">
        <f t="shared" ref="H20:N20" si="12">H35+H49</f>
        <v>-38976.415506040576</v>
      </c>
      <c r="I20" s="191">
        <f t="shared" si="12"/>
        <v>-8356.7124508762208</v>
      </c>
      <c r="J20" s="191">
        <f t="shared" si="12"/>
        <v>-9520.2438590328948</v>
      </c>
      <c r="K20" s="191">
        <f t="shared" si="12"/>
        <v>-9036.31242751028</v>
      </c>
      <c r="L20" s="191">
        <f t="shared" si="12"/>
        <v>-10072.684515533168</v>
      </c>
      <c r="M20" s="192">
        <f t="shared" si="12"/>
        <v>-36985.95325295256</v>
      </c>
      <c r="N20" s="191">
        <f t="shared" si="12"/>
        <v>-8581.3364657193197</v>
      </c>
      <c r="O20" s="172">
        <f>O35+O49</f>
        <v>-8764.6635342806803</v>
      </c>
      <c r="P20" s="172">
        <f t="shared" ref="P20" si="13">P35+P49</f>
        <v>-9079</v>
      </c>
    </row>
    <row r="21" spans="2:16" s="2" customFormat="1">
      <c r="B21" s="111" t="s">
        <v>29</v>
      </c>
      <c r="C21" s="16"/>
      <c r="D21" s="193">
        <f>D36+D50</f>
        <v>10249.675675465132</v>
      </c>
      <c r="E21" s="193">
        <f t="shared" si="11"/>
        <v>7680.3543561067236</v>
      </c>
      <c r="F21" s="193">
        <f t="shared" si="11"/>
        <v>15406.730597579068</v>
      </c>
      <c r="G21" s="193">
        <f t="shared" si="11"/>
        <v>14826.08322642064</v>
      </c>
      <c r="H21" s="194">
        <f t="shared" ref="H21:N21" si="14">H36+H50</f>
        <v>48162.843855571562</v>
      </c>
      <c r="I21" s="193">
        <f t="shared" si="14"/>
        <v>13980.395691741594</v>
      </c>
      <c r="J21" s="193">
        <f t="shared" si="14"/>
        <v>16102.548501355986</v>
      </c>
      <c r="K21" s="193">
        <f t="shared" si="14"/>
        <v>16336.832335695161</v>
      </c>
      <c r="L21" s="193">
        <f t="shared" si="14"/>
        <v>12069.906288098917</v>
      </c>
      <c r="M21" s="194">
        <f>M36+M50</f>
        <v>58489.682816891655</v>
      </c>
      <c r="N21" s="193">
        <f t="shared" si="14"/>
        <v>13362.737368406788</v>
      </c>
      <c r="O21" s="173">
        <f>O36+O50</f>
        <v>16059.262631593212</v>
      </c>
      <c r="P21" s="173">
        <f>P36+P50</f>
        <v>14445</v>
      </c>
    </row>
    <row r="22" spans="2:16">
      <c r="B22" s="34"/>
      <c r="C22" s="7"/>
      <c r="D22" s="191"/>
      <c r="E22" s="191"/>
      <c r="F22" s="191"/>
      <c r="G22" s="191"/>
      <c r="H22" s="192"/>
      <c r="I22" s="191"/>
      <c r="J22" s="191"/>
      <c r="K22" s="191"/>
      <c r="L22" s="191"/>
      <c r="M22" s="192"/>
      <c r="N22" s="191"/>
      <c r="O22" s="172"/>
      <c r="P22" s="172"/>
    </row>
    <row r="23" spans="2:16">
      <c r="B23" s="34" t="s">
        <v>12</v>
      </c>
      <c r="C23" s="7"/>
      <c r="D23" s="191">
        <f>D38+D52</f>
        <v>18749.675675465132</v>
      </c>
      <c r="E23" s="191">
        <f t="shared" ref="E23:N23" si="15">E38+E52</f>
        <v>16502.354356106724</v>
      </c>
      <c r="F23" s="191">
        <f t="shared" si="15"/>
        <v>25221.730597579066</v>
      </c>
      <c r="G23" s="191">
        <f t="shared" si="15"/>
        <v>25313.08322642064</v>
      </c>
      <c r="H23" s="192">
        <f t="shared" si="15"/>
        <v>85786.843855571555</v>
      </c>
      <c r="I23" s="191">
        <f t="shared" si="15"/>
        <v>25015.395691741593</v>
      </c>
      <c r="J23" s="191">
        <f t="shared" si="15"/>
        <v>26739.548501355988</v>
      </c>
      <c r="K23" s="191">
        <f t="shared" si="15"/>
        <v>27160.832335695159</v>
      </c>
      <c r="L23" s="191">
        <f t="shared" si="15"/>
        <v>23578.968586700077</v>
      </c>
      <c r="M23" s="192">
        <f t="shared" si="15"/>
        <v>102494.74511549281</v>
      </c>
      <c r="N23" s="191">
        <f t="shared" si="15"/>
        <v>24468.091046932928</v>
      </c>
      <c r="O23" s="172">
        <f>O38+O52</f>
        <v>27475.908953067072</v>
      </c>
      <c r="P23" s="172">
        <f>P38+P52</f>
        <v>26080</v>
      </c>
    </row>
    <row r="24" spans="2:16">
      <c r="B24" s="34" t="s">
        <v>178</v>
      </c>
      <c r="C24" s="7"/>
      <c r="D24" s="191">
        <f>D39+D53</f>
        <v>8500</v>
      </c>
      <c r="E24" s="191">
        <f t="shared" ref="E24:N24" si="16">E39+E53</f>
        <v>8822</v>
      </c>
      <c r="F24" s="191">
        <f t="shared" si="16"/>
        <v>9815</v>
      </c>
      <c r="G24" s="191">
        <f t="shared" si="16"/>
        <v>10487</v>
      </c>
      <c r="H24" s="192">
        <f t="shared" si="16"/>
        <v>37624</v>
      </c>
      <c r="I24" s="191">
        <f t="shared" si="16"/>
        <v>11035</v>
      </c>
      <c r="J24" s="191">
        <f t="shared" si="16"/>
        <v>10637</v>
      </c>
      <c r="K24" s="191">
        <f t="shared" si="16"/>
        <v>10824</v>
      </c>
      <c r="L24" s="191">
        <f t="shared" si="16"/>
        <v>11509.06229860116</v>
      </c>
      <c r="M24" s="192">
        <f t="shared" si="16"/>
        <v>44005.062298601159</v>
      </c>
      <c r="N24" s="191">
        <f t="shared" si="16"/>
        <v>11105.35367852614</v>
      </c>
      <c r="O24" s="172">
        <f>O39+O53</f>
        <v>11416.64632147386</v>
      </c>
      <c r="P24" s="172">
        <f t="shared" ref="P24" si="17">P39+P53</f>
        <v>11635</v>
      </c>
    </row>
    <row r="25" spans="2:16">
      <c r="B25" s="34"/>
      <c r="C25" s="34"/>
      <c r="D25" s="195"/>
      <c r="E25" s="195"/>
      <c r="F25" s="195"/>
      <c r="G25" s="195"/>
      <c r="H25" s="196"/>
      <c r="I25" s="195"/>
      <c r="J25" s="195"/>
      <c r="K25" s="195"/>
      <c r="L25" s="195"/>
      <c r="M25" s="196"/>
      <c r="N25" s="5"/>
      <c r="O25" s="140"/>
      <c r="P25" s="140"/>
    </row>
    <row r="26" spans="2:16">
      <c r="B26" s="34" t="s">
        <v>192</v>
      </c>
      <c r="C26" s="34"/>
      <c r="D26" s="164">
        <f t="shared" ref="D26:N26" si="18">D23/D17</f>
        <v>0.30619023958774755</v>
      </c>
      <c r="E26" s="164">
        <f t="shared" si="18"/>
        <v>0.2590804452127673</v>
      </c>
      <c r="F26" s="164">
        <f t="shared" si="18"/>
        <v>0.3196235062723275</v>
      </c>
      <c r="G26" s="164">
        <f t="shared" si="18"/>
        <v>0.31751691159806128</v>
      </c>
      <c r="H26" s="165">
        <f t="shared" si="18"/>
        <v>0.3025308002975397</v>
      </c>
      <c r="I26" s="164">
        <f t="shared" si="18"/>
        <v>0.35187851755836314</v>
      </c>
      <c r="J26" s="164">
        <f t="shared" si="18"/>
        <v>0.37919293931046399</v>
      </c>
      <c r="K26" s="164">
        <f t="shared" si="18"/>
        <v>0.3864660264043136</v>
      </c>
      <c r="L26" s="164">
        <f t="shared" si="18"/>
        <v>0.34645403312909689</v>
      </c>
      <c r="M26" s="165">
        <f t="shared" si="18"/>
        <v>0.36612327061466432</v>
      </c>
      <c r="N26" s="164">
        <f t="shared" si="18"/>
        <v>0.37342181562378562</v>
      </c>
      <c r="O26" s="94">
        <f t="shared" ref="O26" si="19">O23/O17</f>
        <v>0.38945851752777605</v>
      </c>
      <c r="P26" s="94">
        <f t="shared" ref="P26" si="20">P23/P17</f>
        <v>0.3753057993955965</v>
      </c>
    </row>
    <row r="27" spans="2:16">
      <c r="B27" s="34" t="s">
        <v>159</v>
      </c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1"/>
      <c r="P27" s="172"/>
    </row>
    <row r="28" spans="2:16"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1"/>
      <c r="P28" s="172"/>
    </row>
    <row r="29" spans="2:16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1"/>
      <c r="P29" s="172"/>
    </row>
    <row r="30" spans="2:16">
      <c r="B30" s="39" t="s">
        <v>182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1"/>
      <c r="P30" s="172"/>
    </row>
    <row r="31" spans="2:16"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1"/>
      <c r="P31" s="172"/>
    </row>
    <row r="32" spans="2:16">
      <c r="B32" s="72" t="s">
        <v>25</v>
      </c>
      <c r="C32" s="8"/>
      <c r="D32" s="191">
        <v>53542</v>
      </c>
      <c r="E32" s="191">
        <v>56252</v>
      </c>
      <c r="F32" s="191">
        <v>53793</v>
      </c>
      <c r="G32" s="191">
        <v>53633</v>
      </c>
      <c r="H32" s="192">
        <v>217220</v>
      </c>
      <c r="I32" s="191">
        <v>48713</v>
      </c>
      <c r="J32" s="191">
        <v>46988</v>
      </c>
      <c r="K32" s="191">
        <v>46708</v>
      </c>
      <c r="L32" s="191">
        <v>46415</v>
      </c>
      <c r="M32" s="192">
        <v>188824</v>
      </c>
      <c r="N32" s="191">
        <v>45358</v>
      </c>
      <c r="O32" s="172">
        <v>48437</v>
      </c>
      <c r="P32" s="172">
        <v>45317</v>
      </c>
    </row>
    <row r="33" spans="2:16">
      <c r="B33" s="72" t="s">
        <v>10</v>
      </c>
      <c r="C33" s="8"/>
      <c r="D33" s="191">
        <v>-37825</v>
      </c>
      <c r="E33" s="191">
        <v>-40704</v>
      </c>
      <c r="F33" s="191">
        <v>-35247</v>
      </c>
      <c r="G33" s="191">
        <v>-37904</v>
      </c>
      <c r="H33" s="192">
        <v>-151680</v>
      </c>
      <c r="I33" s="191">
        <v>-34487</v>
      </c>
      <c r="J33" s="191">
        <v>-30904</v>
      </c>
      <c r="K33" s="191">
        <v>-31837</v>
      </c>
      <c r="L33" s="191">
        <v>-33635</v>
      </c>
      <c r="M33" s="192">
        <v>-130863</v>
      </c>
      <c r="N33" s="191">
        <v>-32108</v>
      </c>
      <c r="O33" s="172">
        <v>-32532</v>
      </c>
      <c r="P33" s="172">
        <v>-31707</v>
      </c>
    </row>
    <row r="34" spans="2:16">
      <c r="B34" s="111" t="s">
        <v>30</v>
      </c>
      <c r="C34" s="16"/>
      <c r="D34" s="193">
        <f>D32+D33</f>
        <v>15717</v>
      </c>
      <c r="E34" s="193">
        <f t="shared" ref="E34:N34" si="21">E32+E33</f>
        <v>15548</v>
      </c>
      <c r="F34" s="193">
        <f t="shared" si="21"/>
        <v>18546</v>
      </c>
      <c r="G34" s="193">
        <f t="shared" si="21"/>
        <v>15729</v>
      </c>
      <c r="H34" s="194">
        <f t="shared" si="21"/>
        <v>65540</v>
      </c>
      <c r="I34" s="193">
        <f t="shared" si="21"/>
        <v>14226</v>
      </c>
      <c r="J34" s="193">
        <f t="shared" si="21"/>
        <v>16084</v>
      </c>
      <c r="K34" s="193">
        <f t="shared" si="21"/>
        <v>14871</v>
      </c>
      <c r="L34" s="193">
        <f t="shared" si="21"/>
        <v>12780</v>
      </c>
      <c r="M34" s="194">
        <f t="shared" si="21"/>
        <v>57961</v>
      </c>
      <c r="N34" s="193">
        <f t="shared" si="21"/>
        <v>13250</v>
      </c>
      <c r="O34" s="173">
        <f>O32+O33</f>
        <v>15905</v>
      </c>
      <c r="P34" s="173">
        <f>P32+P33</f>
        <v>13610</v>
      </c>
    </row>
    <row r="35" spans="2:16">
      <c r="B35" s="72" t="s">
        <v>11</v>
      </c>
      <c r="C35" s="8"/>
      <c r="D35" s="191">
        <v>-6818</v>
      </c>
      <c r="E35" s="191">
        <v>-8401</v>
      </c>
      <c r="F35" s="191">
        <v>-7294</v>
      </c>
      <c r="G35" s="191">
        <v>-7966</v>
      </c>
      <c r="H35" s="192">
        <v>-30479</v>
      </c>
      <c r="I35" s="191">
        <v>-5952</v>
      </c>
      <c r="J35" s="191">
        <v>-6669</v>
      </c>
      <c r="K35" s="191">
        <v>-6674</v>
      </c>
      <c r="L35" s="191">
        <v>-7565</v>
      </c>
      <c r="M35" s="192">
        <v>-26860</v>
      </c>
      <c r="N35" s="191">
        <v>-6339</v>
      </c>
      <c r="O35" s="172">
        <v>-6540</v>
      </c>
      <c r="P35" s="172">
        <v>-6810</v>
      </c>
    </row>
    <row r="36" spans="2:16">
      <c r="B36" s="111" t="s">
        <v>29</v>
      </c>
      <c r="C36" s="16"/>
      <c r="D36" s="193">
        <f t="shared" ref="D36:N36" si="22">D34+D35</f>
        <v>8899</v>
      </c>
      <c r="E36" s="193">
        <f t="shared" si="22"/>
        <v>7147</v>
      </c>
      <c r="F36" s="193">
        <f t="shared" si="22"/>
        <v>11252</v>
      </c>
      <c r="G36" s="193">
        <f t="shared" si="22"/>
        <v>7763</v>
      </c>
      <c r="H36" s="194">
        <f t="shared" si="22"/>
        <v>35061</v>
      </c>
      <c r="I36" s="193">
        <f t="shared" si="22"/>
        <v>8274</v>
      </c>
      <c r="J36" s="193">
        <f t="shared" si="22"/>
        <v>9415</v>
      </c>
      <c r="K36" s="193">
        <f t="shared" si="22"/>
        <v>8197</v>
      </c>
      <c r="L36" s="193">
        <f t="shared" si="22"/>
        <v>5215</v>
      </c>
      <c r="M36" s="194">
        <f t="shared" si="22"/>
        <v>31101</v>
      </c>
      <c r="N36" s="193">
        <f t="shared" si="22"/>
        <v>6911</v>
      </c>
      <c r="O36" s="173">
        <f>O34+O35</f>
        <v>9365</v>
      </c>
      <c r="P36" s="173">
        <f>P34+P35</f>
        <v>6800</v>
      </c>
    </row>
    <row r="37" spans="2:16">
      <c r="B37" s="34"/>
      <c r="C37" s="7"/>
      <c r="D37" s="197"/>
      <c r="E37" s="197"/>
      <c r="F37" s="197"/>
      <c r="G37" s="197"/>
      <c r="H37" s="198"/>
      <c r="I37" s="197"/>
      <c r="J37" s="197"/>
      <c r="K37" s="197"/>
      <c r="L37" s="197"/>
      <c r="M37" s="172"/>
      <c r="N37" s="197"/>
      <c r="O37" s="171"/>
      <c r="P37" s="172"/>
    </row>
    <row r="38" spans="2:16">
      <c r="B38" s="34" t="s">
        <v>12</v>
      </c>
      <c r="C38" s="7"/>
      <c r="D38" s="197">
        <f t="shared" ref="D38:N38" si="23">D36+D39</f>
        <v>16690</v>
      </c>
      <c r="E38" s="197">
        <f t="shared" si="23"/>
        <v>15279</v>
      </c>
      <c r="F38" s="197">
        <f t="shared" si="23"/>
        <v>17869</v>
      </c>
      <c r="G38" s="197">
        <f t="shared" si="23"/>
        <v>15998</v>
      </c>
      <c r="H38" s="192">
        <f t="shared" si="23"/>
        <v>65836</v>
      </c>
      <c r="I38" s="197">
        <f t="shared" si="23"/>
        <v>15932</v>
      </c>
      <c r="J38" s="197">
        <f t="shared" si="23"/>
        <v>16891</v>
      </c>
      <c r="K38" s="197">
        <f t="shared" si="23"/>
        <v>16082</v>
      </c>
      <c r="L38" s="197">
        <f t="shared" si="23"/>
        <v>13525</v>
      </c>
      <c r="M38" s="192">
        <f t="shared" si="23"/>
        <v>62430</v>
      </c>
      <c r="N38" s="197">
        <f t="shared" si="23"/>
        <v>14811</v>
      </c>
      <c r="O38" s="199">
        <f>O36+O39</f>
        <v>17484</v>
      </c>
      <c r="P38" s="199">
        <f>P36+P39</f>
        <v>14855</v>
      </c>
    </row>
    <row r="39" spans="2:16">
      <c r="B39" s="34" t="s">
        <v>178</v>
      </c>
      <c r="C39" s="7"/>
      <c r="D39" s="197">
        <v>7791</v>
      </c>
      <c r="E39" s="197">
        <v>8132</v>
      </c>
      <c r="F39" s="197">
        <v>6617</v>
      </c>
      <c r="G39" s="197">
        <v>8235</v>
      </c>
      <c r="H39" s="192">
        <v>30775</v>
      </c>
      <c r="I39" s="197">
        <v>7658</v>
      </c>
      <c r="J39" s="197">
        <v>7476</v>
      </c>
      <c r="K39" s="197">
        <v>7885</v>
      </c>
      <c r="L39" s="197">
        <v>8310</v>
      </c>
      <c r="M39" s="192">
        <v>31329</v>
      </c>
      <c r="N39" s="197">
        <v>7900</v>
      </c>
      <c r="O39" s="199">
        <v>8119</v>
      </c>
      <c r="P39" s="172">
        <v>8055</v>
      </c>
    </row>
    <row r="40" spans="2:16">
      <c r="B40" s="34"/>
      <c r="C40" s="34"/>
      <c r="D40" s="195"/>
      <c r="E40" s="195"/>
      <c r="F40" s="195"/>
      <c r="G40" s="195"/>
      <c r="H40" s="196"/>
      <c r="I40" s="195"/>
      <c r="J40" s="195"/>
      <c r="K40" s="195"/>
      <c r="L40" s="195"/>
      <c r="M40" s="196"/>
      <c r="N40" s="5"/>
      <c r="O40" s="171"/>
      <c r="P40" s="172"/>
    </row>
    <row r="41" spans="2:16">
      <c r="B41" s="34" t="s">
        <v>192</v>
      </c>
      <c r="C41" s="34"/>
      <c r="D41" s="164">
        <f t="shared" ref="D41:P41" si="24">D38/D32</f>
        <v>0.31171790370176683</v>
      </c>
      <c r="E41" s="164">
        <f t="shared" si="24"/>
        <v>0.27161700917300718</v>
      </c>
      <c r="F41" s="164">
        <f t="shared" si="24"/>
        <v>0.33218076701429555</v>
      </c>
      <c r="G41" s="164">
        <f t="shared" si="24"/>
        <v>0.29828650271288198</v>
      </c>
      <c r="H41" s="165">
        <f t="shared" si="24"/>
        <v>0.30308443053125861</v>
      </c>
      <c r="I41" s="164">
        <f t="shared" si="24"/>
        <v>0.32705848541457105</v>
      </c>
      <c r="J41" s="164">
        <f t="shared" si="24"/>
        <v>0.35947475951306718</v>
      </c>
      <c r="K41" s="164">
        <f t="shared" si="24"/>
        <v>0.34430932602552028</v>
      </c>
      <c r="L41" s="164">
        <f t="shared" si="24"/>
        <v>0.29139286868469244</v>
      </c>
      <c r="M41" s="165">
        <f t="shared" si="24"/>
        <v>0.33062534423590223</v>
      </c>
      <c r="N41" s="164">
        <f t="shared" si="24"/>
        <v>0.32653556153269542</v>
      </c>
      <c r="O41" s="94">
        <f t="shared" si="24"/>
        <v>0.36096372607717242</v>
      </c>
      <c r="P41" s="94">
        <f t="shared" si="24"/>
        <v>0.32780192863605268</v>
      </c>
    </row>
    <row r="42" spans="2:16"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1"/>
      <c r="P42" s="172"/>
    </row>
    <row r="43" spans="2:16"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71"/>
      <c r="P43" s="172"/>
    </row>
    <row r="44" spans="2:16">
      <c r="B44" s="39" t="s">
        <v>183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1"/>
      <c r="P44" s="172"/>
    </row>
    <row r="45" spans="2:16"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1"/>
      <c r="P45" s="172"/>
    </row>
    <row r="46" spans="2:16">
      <c r="B46" s="72" t="s">
        <v>25</v>
      </c>
      <c r="C46" s="8"/>
      <c r="D46" s="191">
        <v>7693.380006591874</v>
      </c>
      <c r="E46" s="191">
        <v>7443.8699934081296</v>
      </c>
      <c r="F46" s="191">
        <v>25117.75</v>
      </c>
      <c r="G46" s="191">
        <v>26089</v>
      </c>
      <c r="H46" s="192">
        <v>66344</v>
      </c>
      <c r="I46" s="191">
        <v>22378</v>
      </c>
      <c r="J46" s="191">
        <v>23529</v>
      </c>
      <c r="K46" s="191">
        <v>23572</v>
      </c>
      <c r="L46" s="191">
        <v>21643</v>
      </c>
      <c r="M46" s="192">
        <v>91122</v>
      </c>
      <c r="N46" s="191">
        <v>20166</v>
      </c>
      <c r="O46" s="172">
        <v>22112</v>
      </c>
      <c r="P46" s="172">
        <v>24173</v>
      </c>
    </row>
    <row r="47" spans="2:16">
      <c r="B47" s="72" t="s">
        <v>10</v>
      </c>
      <c r="C47" s="8"/>
      <c r="D47" s="191">
        <v>-5688.1042994541185</v>
      </c>
      <c r="E47" s="191">
        <v>-5116.0566683691277</v>
      </c>
      <c r="F47" s="191">
        <v>-17780.606440115709</v>
      </c>
      <c r="G47" s="191">
        <v>-16159.97323044891</v>
      </c>
      <c r="H47" s="192">
        <v>-44744.740638387862</v>
      </c>
      <c r="I47" s="191">
        <v>-14266.891857382185</v>
      </c>
      <c r="J47" s="191">
        <v>-13990.207639611119</v>
      </c>
      <c r="K47" s="191">
        <v>-13069.855236794559</v>
      </c>
      <c r="L47" s="191">
        <v>-12280.409196367915</v>
      </c>
      <c r="M47" s="192">
        <v>-53607.363930155778</v>
      </c>
      <c r="N47" s="191">
        <v>-11471.926165873892</v>
      </c>
      <c r="O47" s="172">
        <v>-13193.073834126108</v>
      </c>
      <c r="P47" s="172">
        <v>-14259</v>
      </c>
    </row>
    <row r="48" spans="2:16">
      <c r="B48" s="111" t="s">
        <v>30</v>
      </c>
      <c r="C48" s="16"/>
      <c r="D48" s="193">
        <f>D46+D47</f>
        <v>2005.2757071377555</v>
      </c>
      <c r="E48" s="193">
        <f t="shared" ref="E48:N48" si="25">E46+E47</f>
        <v>2327.8133250390019</v>
      </c>
      <c r="F48" s="193">
        <f t="shared" si="25"/>
        <v>7337.1435598842909</v>
      </c>
      <c r="G48" s="193">
        <f t="shared" si="25"/>
        <v>9929.0267695510902</v>
      </c>
      <c r="H48" s="194">
        <f t="shared" si="25"/>
        <v>21599.259361612138</v>
      </c>
      <c r="I48" s="193">
        <f t="shared" si="25"/>
        <v>8111.1081426178152</v>
      </c>
      <c r="J48" s="193">
        <f t="shared" si="25"/>
        <v>9538.7923603888812</v>
      </c>
      <c r="K48" s="193">
        <f t="shared" si="25"/>
        <v>10502.144763205441</v>
      </c>
      <c r="L48" s="193">
        <f t="shared" si="25"/>
        <v>9362.5908036320852</v>
      </c>
      <c r="M48" s="194">
        <f t="shared" si="25"/>
        <v>37514.636069844222</v>
      </c>
      <c r="N48" s="193">
        <f t="shared" si="25"/>
        <v>8694.0738341261076</v>
      </c>
      <c r="O48" s="173">
        <f>O46+O47</f>
        <v>8918.9261658738924</v>
      </c>
      <c r="P48" s="173">
        <f>P46+P47</f>
        <v>9914</v>
      </c>
    </row>
    <row r="49" spans="2:16">
      <c r="B49" s="72" t="s">
        <v>11</v>
      </c>
      <c r="C49" s="8"/>
      <c r="D49" s="191">
        <v>-654.60003167262209</v>
      </c>
      <c r="E49" s="191">
        <v>-1794.4589689322781</v>
      </c>
      <c r="F49" s="191">
        <v>-3182.4129623052231</v>
      </c>
      <c r="G49" s="191">
        <v>-2865.9435431304496</v>
      </c>
      <c r="H49" s="192">
        <v>-8497.4155060405737</v>
      </c>
      <c r="I49" s="191">
        <v>-2404.7124508762208</v>
      </c>
      <c r="J49" s="191">
        <v>-2851.2438590328952</v>
      </c>
      <c r="K49" s="191">
        <v>-2362.3124275102805</v>
      </c>
      <c r="L49" s="191">
        <v>-2507.6845155331689</v>
      </c>
      <c r="M49" s="192">
        <v>-10125.953252952564</v>
      </c>
      <c r="N49" s="191">
        <v>-2242.3364657193192</v>
      </c>
      <c r="O49" s="172">
        <v>-2224.6635342806808</v>
      </c>
      <c r="P49" s="172">
        <v>-2269</v>
      </c>
    </row>
    <row r="50" spans="2:16">
      <c r="B50" s="111" t="s">
        <v>29</v>
      </c>
      <c r="C50" s="16"/>
      <c r="D50" s="193">
        <f t="shared" ref="D50:N50" si="26">D48+D49</f>
        <v>1350.6756754651333</v>
      </c>
      <c r="E50" s="193">
        <f t="shared" si="26"/>
        <v>533.3543561067238</v>
      </c>
      <c r="F50" s="193">
        <f t="shared" si="26"/>
        <v>4154.7305975790678</v>
      </c>
      <c r="G50" s="193">
        <f t="shared" si="26"/>
        <v>7063.0832264206401</v>
      </c>
      <c r="H50" s="194">
        <f t="shared" si="26"/>
        <v>13101.843855571564</v>
      </c>
      <c r="I50" s="193">
        <f t="shared" si="26"/>
        <v>5706.3956917415944</v>
      </c>
      <c r="J50" s="193">
        <f t="shared" si="26"/>
        <v>6687.5485013559864</v>
      </c>
      <c r="K50" s="193">
        <f t="shared" si="26"/>
        <v>8139.8323356951605</v>
      </c>
      <c r="L50" s="193">
        <f t="shared" si="26"/>
        <v>6854.9062880989168</v>
      </c>
      <c r="M50" s="194">
        <f t="shared" si="26"/>
        <v>27388.682816891658</v>
      </c>
      <c r="N50" s="193">
        <f t="shared" si="26"/>
        <v>6451.7373684067879</v>
      </c>
      <c r="O50" s="173">
        <f>O48+O49</f>
        <v>6694.2626315932121</v>
      </c>
      <c r="P50" s="173">
        <f>P48+P49</f>
        <v>7645</v>
      </c>
    </row>
    <row r="51" spans="2:16">
      <c r="B51" s="34"/>
      <c r="C51" s="7"/>
      <c r="D51" s="197"/>
      <c r="E51" s="197"/>
      <c r="F51" s="197"/>
      <c r="G51" s="197"/>
      <c r="H51" s="198"/>
      <c r="I51" s="197"/>
      <c r="J51" s="197"/>
      <c r="K51" s="197"/>
      <c r="L51" s="197"/>
      <c r="M51" s="172"/>
      <c r="N51" s="197"/>
      <c r="O51" s="171"/>
      <c r="P51" s="172"/>
    </row>
    <row r="52" spans="2:16">
      <c r="B52" s="34" t="s">
        <v>12</v>
      </c>
      <c r="C52" s="7"/>
      <c r="D52" s="197">
        <f>D50+D53</f>
        <v>2059.6756754651333</v>
      </c>
      <c r="E52" s="197">
        <f t="shared" ref="E52:N52" si="27">E50+E53</f>
        <v>1223.3543561067238</v>
      </c>
      <c r="F52" s="197">
        <f t="shared" si="27"/>
        <v>7352.7305975790678</v>
      </c>
      <c r="G52" s="197">
        <f t="shared" si="27"/>
        <v>9315.0832264206401</v>
      </c>
      <c r="H52" s="192">
        <f t="shared" si="27"/>
        <v>19950.843855571562</v>
      </c>
      <c r="I52" s="197">
        <f t="shared" si="27"/>
        <v>9083.3956917415944</v>
      </c>
      <c r="J52" s="197">
        <f t="shared" si="27"/>
        <v>9848.5485013559864</v>
      </c>
      <c r="K52" s="197">
        <f t="shared" si="27"/>
        <v>11078.832335695161</v>
      </c>
      <c r="L52" s="197">
        <f t="shared" si="27"/>
        <v>10053.968586700077</v>
      </c>
      <c r="M52" s="192">
        <f t="shared" si="27"/>
        <v>40064.74511549282</v>
      </c>
      <c r="N52" s="197">
        <f t="shared" si="27"/>
        <v>9657.0910469329283</v>
      </c>
      <c r="O52" s="199">
        <f>O50+O53</f>
        <v>9991.9089530670717</v>
      </c>
      <c r="P52" s="199">
        <f>P50+P53</f>
        <v>11225</v>
      </c>
    </row>
    <row r="53" spans="2:16">
      <c r="B53" s="34" t="s">
        <v>178</v>
      </c>
      <c r="C53" s="7"/>
      <c r="D53" s="197">
        <v>709</v>
      </c>
      <c r="E53" s="197">
        <v>690</v>
      </c>
      <c r="F53" s="197">
        <v>3198</v>
      </c>
      <c r="G53" s="197">
        <v>2252</v>
      </c>
      <c r="H53" s="192">
        <f t="shared" ref="H53" si="28">SUM(D53:G53)</f>
        <v>6849</v>
      </c>
      <c r="I53" s="197">
        <v>3377</v>
      </c>
      <c r="J53" s="197">
        <v>3161</v>
      </c>
      <c r="K53" s="197">
        <v>2939</v>
      </c>
      <c r="L53" s="197">
        <v>3199.0622986011599</v>
      </c>
      <c r="M53" s="192">
        <f t="shared" ref="M53" si="29">SUM(I53:L53)</f>
        <v>12676.06229860116</v>
      </c>
      <c r="N53" s="197">
        <v>3205.3536785261399</v>
      </c>
      <c r="O53" s="172">
        <v>3297.6463214738601</v>
      </c>
      <c r="P53" s="172">
        <v>3580</v>
      </c>
    </row>
    <row r="54" spans="2:16">
      <c r="B54" s="34"/>
      <c r="C54" s="34"/>
      <c r="D54" s="195"/>
      <c r="E54" s="195"/>
      <c r="F54" s="195"/>
      <c r="G54" s="195"/>
      <c r="H54" s="196"/>
      <c r="I54" s="195"/>
      <c r="J54" s="195"/>
      <c r="K54" s="195"/>
      <c r="L54" s="195"/>
      <c r="M54" s="196"/>
      <c r="N54" s="5"/>
      <c r="O54" s="171"/>
      <c r="P54" s="172"/>
    </row>
    <row r="55" spans="2:16">
      <c r="B55" s="34" t="s">
        <v>192</v>
      </c>
      <c r="C55" s="34"/>
      <c r="D55" s="164">
        <f t="shared" ref="D55:P55" si="30">D52/D46</f>
        <v>0.26772051734092861</v>
      </c>
      <c r="E55" s="164">
        <f t="shared" si="30"/>
        <v>0.16434386376845073</v>
      </c>
      <c r="F55" s="164">
        <f t="shared" si="30"/>
        <v>0.29273046342045239</v>
      </c>
      <c r="G55" s="164">
        <f t="shared" si="30"/>
        <v>0.3570502214121139</v>
      </c>
      <c r="H55" s="165">
        <f t="shared" si="30"/>
        <v>0.30071813360019839</v>
      </c>
      <c r="I55" s="164">
        <f t="shared" si="30"/>
        <v>0.40590739528740705</v>
      </c>
      <c r="J55" s="164">
        <f t="shared" si="30"/>
        <v>0.41857063629376456</v>
      </c>
      <c r="K55" s="164">
        <f t="shared" si="30"/>
        <v>0.46999967485555577</v>
      </c>
      <c r="L55" s="164">
        <f t="shared" si="30"/>
        <v>0.46453673643672677</v>
      </c>
      <c r="M55" s="165">
        <f t="shared" si="30"/>
        <v>0.43968245994921995</v>
      </c>
      <c r="N55" s="164">
        <f t="shared" si="30"/>
        <v>0.47887984959500784</v>
      </c>
      <c r="O55" s="94">
        <f t="shared" si="30"/>
        <v>0.45187721386880753</v>
      </c>
      <c r="P55" s="94">
        <f t="shared" si="30"/>
        <v>0.46436106399702148</v>
      </c>
    </row>
    <row r="56" spans="2:16">
      <c r="B56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4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/>
  <cols>
    <col min="1" max="1" width="5.7109375" style="1" customWidth="1"/>
    <col min="2" max="2" width="26.140625" style="1" customWidth="1"/>
    <col min="3" max="3" width="5.7109375" style="1" customWidth="1"/>
    <col min="4" max="5" width="11.42578125" style="15"/>
    <col min="6" max="9" width="11.42578125" style="15" customWidth="1"/>
    <col min="10" max="10" width="11.42578125" style="15"/>
    <col min="11" max="14" width="11.42578125" style="15" customWidth="1"/>
    <col min="15" max="16" width="11.42578125" style="141"/>
    <col min="17" max="16384" width="11.42578125" style="1"/>
  </cols>
  <sheetData>
    <row r="1" spans="2:16">
      <c r="B1" s="132" t="s">
        <v>177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139" t="s">
        <v>214</v>
      </c>
    </row>
    <row r="2" spans="2:16">
      <c r="B2" s="39" t="s">
        <v>160</v>
      </c>
      <c r="C2" s="39"/>
      <c r="D2" s="45"/>
      <c r="E2" s="45"/>
      <c r="F2" s="45"/>
      <c r="G2" s="45"/>
      <c r="M2" s="45"/>
      <c r="N2" s="45"/>
    </row>
    <row r="3" spans="2:16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6">
      <c r="B4" s="72" t="s">
        <v>14</v>
      </c>
      <c r="C4" s="110"/>
      <c r="D4" s="166">
        <v>8675.4304599999996</v>
      </c>
      <c r="E4" s="166">
        <v>10232.819420000003</v>
      </c>
      <c r="F4" s="166">
        <v>10761.233949999996</v>
      </c>
      <c r="G4" s="166">
        <v>11232.973470000006</v>
      </c>
      <c r="H4" s="159">
        <f>SUM(D4:G4)</f>
        <v>40902.457300000002</v>
      </c>
      <c r="I4" s="166">
        <v>10767.386470000001</v>
      </c>
      <c r="J4" s="166">
        <v>8225.9616900000001</v>
      </c>
      <c r="K4" s="166">
        <v>13336.858810000002</v>
      </c>
      <c r="L4" s="166">
        <v>10688.701359999995</v>
      </c>
      <c r="M4" s="159">
        <f>SUM(I4:L4)</f>
        <v>43018.908329999998</v>
      </c>
      <c r="N4" s="166">
        <v>9294.2364899999993</v>
      </c>
      <c r="O4" s="166">
        <v>10066.224660000003</v>
      </c>
      <c r="P4" s="166">
        <v>12018.376069999998</v>
      </c>
    </row>
    <row r="5" spans="2:16">
      <c r="B5" s="72" t="s">
        <v>15</v>
      </c>
      <c r="C5" s="110"/>
      <c r="D5" s="166">
        <v>2239.3562000000002</v>
      </c>
      <c r="E5" s="166">
        <v>2634.4764699999996</v>
      </c>
      <c r="F5" s="166">
        <v>2469.1310400000002</v>
      </c>
      <c r="G5" s="166">
        <v>2510.5750300000004</v>
      </c>
      <c r="H5" s="159">
        <f t="shared" ref="H5:H14" si="0">SUM(D5:G5)</f>
        <v>9853.53874</v>
      </c>
      <c r="I5" s="166">
        <v>1627.86241</v>
      </c>
      <c r="J5" s="166">
        <v>2228.30683</v>
      </c>
      <c r="K5" s="166">
        <v>2069.7014599999998</v>
      </c>
      <c r="L5" s="166">
        <v>2613.3266000000008</v>
      </c>
      <c r="M5" s="159">
        <f t="shared" ref="M5:M14" si="1">SUM(I5:L5)</f>
        <v>8539.1972999999998</v>
      </c>
      <c r="N5" s="166">
        <v>2365.15022</v>
      </c>
      <c r="O5" s="166">
        <v>2614.8280499999996</v>
      </c>
      <c r="P5" s="166">
        <v>2807.3428800000011</v>
      </c>
    </row>
    <row r="6" spans="2:16">
      <c r="B6" s="72" t="s">
        <v>16</v>
      </c>
      <c r="C6" s="110"/>
      <c r="D6" s="166">
        <v>9859.4362700000001</v>
      </c>
      <c r="E6" s="166">
        <v>10616.814399999999</v>
      </c>
      <c r="F6" s="166">
        <v>13145.587030000001</v>
      </c>
      <c r="G6" s="166">
        <v>13679.819370000001</v>
      </c>
      <c r="H6" s="159">
        <f t="shared" si="0"/>
        <v>47301.657070000001</v>
      </c>
      <c r="I6" s="166">
        <v>13606.454149999998</v>
      </c>
      <c r="J6" s="166">
        <v>13370.502850000001</v>
      </c>
      <c r="K6" s="166">
        <v>11762.372369999997</v>
      </c>
      <c r="L6" s="166">
        <v>6085.2694600000013</v>
      </c>
      <c r="M6" s="159">
        <f t="shared" si="1"/>
        <v>44824.598829999995</v>
      </c>
      <c r="N6" s="166">
        <v>6553.29475</v>
      </c>
      <c r="O6" s="166">
        <v>7809.5265600000012</v>
      </c>
      <c r="P6" s="166">
        <v>8003.8785899999984</v>
      </c>
    </row>
    <row r="7" spans="2:16">
      <c r="B7" s="72" t="s">
        <v>17</v>
      </c>
      <c r="C7" s="110"/>
      <c r="D7" s="166">
        <v>6732.3478800000003</v>
      </c>
      <c r="E7" s="166">
        <v>7566.8963800000001</v>
      </c>
      <c r="F7" s="166">
        <v>7526.208819999998</v>
      </c>
      <c r="G7" s="166">
        <v>7019.912620000001</v>
      </c>
      <c r="H7" s="159">
        <f t="shared" si="0"/>
        <v>28845.365700000002</v>
      </c>
      <c r="I7" s="166">
        <v>7525.0964699999995</v>
      </c>
      <c r="J7" s="166">
        <v>6898.0880699999998</v>
      </c>
      <c r="K7" s="166">
        <v>7051.2080900000001</v>
      </c>
      <c r="L7" s="166">
        <v>7501.1449900000025</v>
      </c>
      <c r="M7" s="159">
        <f t="shared" si="1"/>
        <v>28975.537620000003</v>
      </c>
      <c r="N7" s="166">
        <v>7143.0921600000001</v>
      </c>
      <c r="O7" s="166">
        <v>6703.0800199999994</v>
      </c>
      <c r="P7" s="166">
        <v>8457.5392800000027</v>
      </c>
    </row>
    <row r="8" spans="2:16">
      <c r="B8" s="72" t="s">
        <v>18</v>
      </c>
      <c r="C8" s="110"/>
      <c r="D8" s="166">
        <v>11441.397170000002</v>
      </c>
      <c r="E8" s="166">
        <v>13521.201215707519</v>
      </c>
      <c r="F8" s="166">
        <v>11187.613559292487</v>
      </c>
      <c r="G8" s="166">
        <v>11675.222919999995</v>
      </c>
      <c r="H8" s="159">
        <f t="shared" si="0"/>
        <v>47825.434864999996</v>
      </c>
      <c r="I8" s="166">
        <v>13768.198155000002</v>
      </c>
      <c r="J8" s="166">
        <v>13291.054630000002</v>
      </c>
      <c r="K8" s="166">
        <v>12605.225705000006</v>
      </c>
      <c r="L8" s="166">
        <v>12715.877949999987</v>
      </c>
      <c r="M8" s="159">
        <f t="shared" si="1"/>
        <v>52380.356439999996</v>
      </c>
      <c r="N8" s="166">
        <v>14024.957780000001</v>
      </c>
      <c r="O8" s="166">
        <v>13151.270924999997</v>
      </c>
      <c r="P8" s="166">
        <v>11557.829045000002</v>
      </c>
    </row>
    <row r="9" spans="2:16">
      <c r="B9" s="72" t="s">
        <v>19</v>
      </c>
      <c r="C9" s="110"/>
      <c r="D9" s="166">
        <v>7787.1346599999997</v>
      </c>
      <c r="E9" s="166">
        <v>8785.9474900000005</v>
      </c>
      <c r="F9" s="166">
        <v>8721.427744999999</v>
      </c>
      <c r="G9" s="166">
        <v>8866.294464999999</v>
      </c>
      <c r="H9" s="159">
        <f t="shared" si="0"/>
        <v>34160.804360000002</v>
      </c>
      <c r="I9" s="166">
        <v>8855.2135199999993</v>
      </c>
      <c r="J9" s="166">
        <v>8365.2815949999949</v>
      </c>
      <c r="K9" s="166">
        <v>8237.3695100000059</v>
      </c>
      <c r="L9" s="166">
        <v>7538.3377549999987</v>
      </c>
      <c r="M9" s="159">
        <f t="shared" si="1"/>
        <v>32996.202380000002</v>
      </c>
      <c r="N9" s="166">
        <v>8287.1139950000015</v>
      </c>
      <c r="O9" s="166">
        <v>8479.5273449999968</v>
      </c>
      <c r="P9" s="166">
        <v>9032.2063550000021</v>
      </c>
    </row>
    <row r="10" spans="2:16">
      <c r="B10" s="72" t="s">
        <v>20</v>
      </c>
      <c r="C10" s="110"/>
      <c r="D10" s="166">
        <v>3379.1926149982787</v>
      </c>
      <c r="E10" s="166">
        <v>3681.5236605000018</v>
      </c>
      <c r="F10" s="166">
        <v>3452.0547704999931</v>
      </c>
      <c r="G10" s="166">
        <v>3399.6778410000093</v>
      </c>
      <c r="H10" s="159">
        <f t="shared" si="0"/>
        <v>13912.448886998283</v>
      </c>
      <c r="I10" s="166">
        <v>3812.2602769999994</v>
      </c>
      <c r="J10" s="166">
        <v>2995.4177434999983</v>
      </c>
      <c r="K10" s="166">
        <v>2532.6429870000102</v>
      </c>
      <c r="L10" s="166">
        <v>4262.1796909999975</v>
      </c>
      <c r="M10" s="159">
        <f t="shared" si="1"/>
        <v>13602.500698500005</v>
      </c>
      <c r="N10" s="166">
        <v>4142.9087630000004</v>
      </c>
      <c r="O10" s="166">
        <v>4049.0044559999997</v>
      </c>
      <c r="P10" s="166">
        <v>3760.5886219999993</v>
      </c>
    </row>
    <row r="11" spans="2:16">
      <c r="B11" s="72" t="s">
        <v>21</v>
      </c>
      <c r="C11" s="110"/>
      <c r="D11" s="166">
        <v>1825.3134689999999</v>
      </c>
      <c r="E11" s="166">
        <v>1773.6399869999968</v>
      </c>
      <c r="F11" s="166">
        <v>1909.2001319999561</v>
      </c>
      <c r="G11" s="166">
        <v>1884.6567585001205</v>
      </c>
      <c r="H11" s="159">
        <f t="shared" si="0"/>
        <v>7392.8103465000731</v>
      </c>
      <c r="I11" s="166">
        <v>1759.9555215</v>
      </c>
      <c r="J11" s="166">
        <v>1772.9010809999995</v>
      </c>
      <c r="K11" s="166">
        <v>2185.7590799999998</v>
      </c>
      <c r="L11" s="166">
        <v>1995.1880175000019</v>
      </c>
      <c r="M11" s="159">
        <f t="shared" si="1"/>
        <v>7713.8037000000022</v>
      </c>
      <c r="N11" s="166">
        <v>1792.6419554999995</v>
      </c>
      <c r="O11" s="166">
        <v>1831.2262095000003</v>
      </c>
      <c r="P11" s="166">
        <v>1896.0409319999999</v>
      </c>
    </row>
    <row r="12" spans="2:16">
      <c r="B12" s="72" t="s">
        <v>22</v>
      </c>
      <c r="C12" s="110"/>
      <c r="D12" s="166">
        <v>948.34500000000003</v>
      </c>
      <c r="E12" s="166">
        <v>872.70849999999996</v>
      </c>
      <c r="F12" s="166">
        <v>1148.877</v>
      </c>
      <c r="G12" s="166">
        <v>763.10249999999996</v>
      </c>
      <c r="H12" s="159">
        <f t="shared" si="0"/>
        <v>3733.0329999999999</v>
      </c>
      <c r="I12" s="166">
        <v>434.69549999999998</v>
      </c>
      <c r="J12" s="166">
        <v>1495.1569999999999</v>
      </c>
      <c r="K12" s="166">
        <v>1391.1890000000001</v>
      </c>
      <c r="L12" s="166">
        <v>1465.5205000000001</v>
      </c>
      <c r="M12" s="159">
        <f t="shared" si="1"/>
        <v>4786.5619999999999</v>
      </c>
      <c r="N12" s="166">
        <v>1535.0705</v>
      </c>
      <c r="O12" s="166">
        <v>2144.5309999999999</v>
      </c>
      <c r="P12" s="166">
        <v>1684.4085</v>
      </c>
    </row>
    <row r="13" spans="2:16">
      <c r="B13" s="72" t="s">
        <v>90</v>
      </c>
      <c r="C13" s="110"/>
      <c r="D13" s="166"/>
      <c r="E13" s="166"/>
      <c r="F13" s="166"/>
      <c r="G13" s="166"/>
      <c r="H13" s="159">
        <f t="shared" si="0"/>
        <v>0</v>
      </c>
      <c r="I13" s="166"/>
      <c r="J13" s="166"/>
      <c r="K13" s="166"/>
      <c r="L13" s="166">
        <v>6776.7882175000004</v>
      </c>
      <c r="M13" s="159">
        <f t="shared" si="1"/>
        <v>6776.7882175000004</v>
      </c>
      <c r="N13" s="166">
        <v>8045.0163499999999</v>
      </c>
      <c r="O13" s="166">
        <v>8898.5753325000023</v>
      </c>
      <c r="P13" s="166">
        <v>9278.165399999998</v>
      </c>
    </row>
    <row r="14" spans="2:16">
      <c r="B14" s="72" t="s">
        <v>32</v>
      </c>
      <c r="C14" s="110"/>
      <c r="D14" s="166">
        <v>61.026949846490069</v>
      </c>
      <c r="E14" s="166">
        <v>57.155579048551651</v>
      </c>
      <c r="F14" s="166">
        <v>69.275381852623383</v>
      </c>
      <c r="G14" s="166">
        <v>60.3233224818756</v>
      </c>
      <c r="H14" s="159">
        <f t="shared" si="0"/>
        <v>247.7812332295407</v>
      </c>
      <c r="I14" s="166">
        <v>95.169588755999996</v>
      </c>
      <c r="J14" s="166">
        <v>153.74431593851011</v>
      </c>
      <c r="K14" s="166">
        <v>94.606290643375132</v>
      </c>
      <c r="L14" s="166">
        <v>95.799040114130889</v>
      </c>
      <c r="M14" s="159">
        <f t="shared" si="1"/>
        <v>439.31923545201613</v>
      </c>
      <c r="N14" s="166">
        <v>150.31949588995275</v>
      </c>
      <c r="O14" s="166">
        <v>203.99199356984724</v>
      </c>
      <c r="P14" s="166">
        <v>253.86597598629999</v>
      </c>
    </row>
    <row r="15" spans="2:16">
      <c r="B15" s="72" t="s">
        <v>205</v>
      </c>
      <c r="C15" s="112"/>
      <c r="D15" s="166">
        <f>D17-SUM(D4:D14)</f>
        <v>0.42919000000983942</v>
      </c>
      <c r="E15" s="166">
        <f t="shared" ref="E15:G15" si="2">E17-SUM(E4:E14)</f>
        <v>-1.0029661008520634</v>
      </c>
      <c r="F15" s="166">
        <f t="shared" si="2"/>
        <v>-0.19942864504992031</v>
      </c>
      <c r="G15" s="166">
        <f t="shared" si="2"/>
        <v>0.44170301799022127</v>
      </c>
      <c r="H15" s="159">
        <f>H17-SUM(H4:H14)</f>
        <v>-0.33150172789464705</v>
      </c>
      <c r="I15" s="166">
        <f t="shared" ref="I15" si="3">I17-SUM(I4:I14)</f>
        <v>54.707937744002265</v>
      </c>
      <c r="J15" s="166">
        <f>J17-SUM(J4:J14)</f>
        <v>-54.415805438497046</v>
      </c>
      <c r="K15" s="166">
        <f>K17-SUM(K4:K14)</f>
        <v>6.6697356603981461E-2</v>
      </c>
      <c r="L15" s="166">
        <f t="shared" ref="L15" si="4">L17-SUM(L4:L14)</f>
        <v>595.86641888588929</v>
      </c>
      <c r="M15" s="159">
        <f>M17-SUM(M4:M14)</f>
        <v>596.22524854799849</v>
      </c>
      <c r="N15" s="166">
        <f t="shared" ref="N15" si="5">N17-SUM(N4:N14)</f>
        <v>522.19754061003914</v>
      </c>
      <c r="O15" s="166">
        <v>678.21344843015822</v>
      </c>
      <c r="P15" s="166">
        <v>697</v>
      </c>
    </row>
    <row r="16" spans="2:16" s="3" customFormat="1" ht="6.95" customHeight="1">
      <c r="B16" s="36"/>
      <c r="C16" s="41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8"/>
      <c r="P16" s="168"/>
    </row>
    <row r="17" spans="2:16" s="2" customFormat="1">
      <c r="B17" s="42" t="s">
        <v>0</v>
      </c>
      <c r="C17" s="13"/>
      <c r="D17" s="186">
        <f>D25</f>
        <v>52949.409863844776</v>
      </c>
      <c r="E17" s="186">
        <f t="shared" ref="E17:P17" si="6">E25</f>
        <v>59742.180136155221</v>
      </c>
      <c r="F17" s="186">
        <f t="shared" si="6"/>
        <v>60390.41</v>
      </c>
      <c r="G17" s="186">
        <f t="shared" si="6"/>
        <v>61093</v>
      </c>
      <c r="H17" s="187">
        <f t="shared" si="6"/>
        <v>234175</v>
      </c>
      <c r="I17" s="186">
        <f t="shared" si="6"/>
        <v>62307</v>
      </c>
      <c r="J17" s="186">
        <f t="shared" si="6"/>
        <v>58742</v>
      </c>
      <c r="K17" s="186">
        <f t="shared" si="6"/>
        <v>61267</v>
      </c>
      <c r="L17" s="186">
        <f t="shared" si="6"/>
        <v>62334</v>
      </c>
      <c r="M17" s="187">
        <f t="shared" si="6"/>
        <v>244650</v>
      </c>
      <c r="N17" s="186">
        <f t="shared" si="6"/>
        <v>63856</v>
      </c>
      <c r="O17" s="186">
        <f t="shared" si="6"/>
        <v>66630</v>
      </c>
      <c r="P17" s="186">
        <f t="shared" si="6"/>
        <v>69447.004060095991</v>
      </c>
    </row>
    <row r="18" spans="2:16" s="2" customFormat="1">
      <c r="B18" s="42"/>
      <c r="C18" s="13"/>
      <c r="D18" s="186"/>
      <c r="E18" s="186"/>
      <c r="F18" s="186"/>
      <c r="G18" s="186"/>
      <c r="H18" s="188"/>
      <c r="I18" s="188"/>
      <c r="J18" s="188"/>
      <c r="K18" s="188"/>
      <c r="L18" s="188"/>
      <c r="M18" s="188"/>
      <c r="N18" s="188"/>
      <c r="O18" s="200"/>
      <c r="P18" s="200"/>
    </row>
    <row r="19" spans="2:16" s="2" customFormat="1">
      <c r="B19" s="28" t="s">
        <v>196</v>
      </c>
      <c r="D19" s="186"/>
      <c r="E19" s="186"/>
      <c r="F19" s="186"/>
      <c r="G19" s="186"/>
      <c r="H19" s="201"/>
      <c r="I19" s="201"/>
      <c r="J19" s="201"/>
      <c r="K19" s="201"/>
      <c r="L19" s="201"/>
      <c r="M19" s="201"/>
      <c r="N19" s="201"/>
      <c r="O19" s="202"/>
      <c r="P19" s="202"/>
    </row>
    <row r="20" spans="2:16" s="2" customFormat="1">
      <c r="B20" s="28" t="s">
        <v>206</v>
      </c>
      <c r="D20" s="186"/>
      <c r="E20" s="186"/>
      <c r="F20" s="186"/>
      <c r="G20" s="186"/>
      <c r="H20" s="188"/>
      <c r="I20" s="201"/>
      <c r="J20" s="201"/>
      <c r="K20" s="201"/>
      <c r="L20" s="201"/>
      <c r="M20" s="201"/>
      <c r="N20" s="188"/>
      <c r="O20" s="200"/>
      <c r="P20" s="200"/>
    </row>
    <row r="21" spans="2:16" s="2" customFormat="1">
      <c r="B21" s="4"/>
      <c r="D21" s="186"/>
      <c r="E21" s="186"/>
      <c r="F21" s="186"/>
      <c r="G21" s="186"/>
      <c r="H21" s="188"/>
      <c r="I21" s="188"/>
      <c r="J21" s="188"/>
      <c r="K21" s="188"/>
      <c r="L21" s="188"/>
      <c r="M21" s="188"/>
      <c r="N21" s="188"/>
      <c r="O21" s="203"/>
      <c r="P21" s="203"/>
    </row>
    <row r="22" spans="2:16" s="2" customFormat="1">
      <c r="B22" s="4"/>
      <c r="D22" s="186"/>
      <c r="E22" s="186"/>
      <c r="F22" s="186"/>
      <c r="G22" s="186"/>
      <c r="H22" s="188"/>
      <c r="I22" s="188"/>
      <c r="J22" s="188"/>
      <c r="K22" s="188"/>
      <c r="L22" s="188"/>
      <c r="M22" s="188"/>
      <c r="N22" s="188"/>
      <c r="O22" s="200"/>
      <c r="P22" s="200"/>
    </row>
    <row r="23" spans="2:16">
      <c r="B23" s="39" t="s">
        <v>157</v>
      </c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53"/>
      <c r="P23" s="153"/>
    </row>
    <row r="24" spans="2:16"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53"/>
      <c r="P24" s="153"/>
    </row>
    <row r="25" spans="2:16">
      <c r="B25" s="72" t="s">
        <v>25</v>
      </c>
      <c r="C25" s="72"/>
      <c r="D25" s="191">
        <f>D40+D54</f>
        <v>52949.409863844776</v>
      </c>
      <c r="E25" s="191">
        <f t="shared" ref="E25:N25" si="7">E40+E54</f>
        <v>59742.180136155221</v>
      </c>
      <c r="F25" s="191">
        <f t="shared" si="7"/>
        <v>60390.41</v>
      </c>
      <c r="G25" s="191">
        <f t="shared" si="7"/>
        <v>61093</v>
      </c>
      <c r="H25" s="192">
        <f t="shared" si="7"/>
        <v>234175</v>
      </c>
      <c r="I25" s="191">
        <f t="shared" si="7"/>
        <v>62307</v>
      </c>
      <c r="J25" s="191">
        <f t="shared" si="7"/>
        <v>58742</v>
      </c>
      <c r="K25" s="191">
        <f t="shared" si="7"/>
        <v>61267</v>
      </c>
      <c r="L25" s="191">
        <f t="shared" si="7"/>
        <v>62334</v>
      </c>
      <c r="M25" s="192">
        <f t="shared" si="7"/>
        <v>244650</v>
      </c>
      <c r="N25" s="191">
        <f t="shared" si="7"/>
        <v>63856</v>
      </c>
      <c r="O25" s="172">
        <f t="shared" ref="O25:P25" si="8">O40+O54</f>
        <v>66630</v>
      </c>
      <c r="P25" s="172">
        <f t="shared" si="8"/>
        <v>69447.004060095991</v>
      </c>
    </row>
    <row r="26" spans="2:16">
      <c r="B26" s="72" t="s">
        <v>10</v>
      </c>
      <c r="C26" s="72"/>
      <c r="D26" s="191">
        <f>D41+D55</f>
        <v>-42066.826827739504</v>
      </c>
      <c r="E26" s="191">
        <f t="shared" ref="E26:P29" si="9">E41+E55</f>
        <v>-42292.525424880761</v>
      </c>
      <c r="F26" s="191">
        <f t="shared" si="9"/>
        <v>-41776.652490430846</v>
      </c>
      <c r="G26" s="191">
        <f t="shared" si="9"/>
        <v>-42307.910909203943</v>
      </c>
      <c r="H26" s="192">
        <f t="shared" si="9"/>
        <v>-168443.91565225506</v>
      </c>
      <c r="I26" s="191">
        <f t="shared" si="9"/>
        <v>-42036.454671902815</v>
      </c>
      <c r="J26" s="191">
        <f t="shared" si="9"/>
        <v>-42385.83335199135</v>
      </c>
      <c r="K26" s="191">
        <f t="shared" si="9"/>
        <v>-45924.423512105292</v>
      </c>
      <c r="L26" s="191">
        <f t="shared" si="9"/>
        <v>-42471.109756632999</v>
      </c>
      <c r="M26" s="192">
        <f t="shared" si="9"/>
        <v>-172817.82129263246</v>
      </c>
      <c r="N26" s="191">
        <f t="shared" si="9"/>
        <v>-44126.688422878593</v>
      </c>
      <c r="O26" s="172">
        <f t="shared" ref="O26:P26" si="10">O41+O55</f>
        <v>-46004.3115771214</v>
      </c>
      <c r="P26" s="172">
        <f t="shared" si="10"/>
        <v>-50824.410404946495</v>
      </c>
    </row>
    <row r="27" spans="2:16" s="2" customFormat="1">
      <c r="B27" s="111" t="s">
        <v>30</v>
      </c>
      <c r="C27" s="111"/>
      <c r="D27" s="193">
        <f>D42+D56</f>
        <v>10882.583036105269</v>
      </c>
      <c r="E27" s="193">
        <f t="shared" si="9"/>
        <v>17449.654711274463</v>
      </c>
      <c r="F27" s="193">
        <f t="shared" si="9"/>
        <v>18613.757509569157</v>
      </c>
      <c r="G27" s="193">
        <f t="shared" si="9"/>
        <v>18785.089090796053</v>
      </c>
      <c r="H27" s="194">
        <f t="shared" si="9"/>
        <v>65731.084347744938</v>
      </c>
      <c r="I27" s="193">
        <f t="shared" si="9"/>
        <v>20270.545328097181</v>
      </c>
      <c r="J27" s="193">
        <f t="shared" si="9"/>
        <v>16356.16664800865</v>
      </c>
      <c r="K27" s="193">
        <f t="shared" si="9"/>
        <v>15342.576487894708</v>
      </c>
      <c r="L27" s="193">
        <f t="shared" si="9"/>
        <v>19862.890243367001</v>
      </c>
      <c r="M27" s="194">
        <f t="shared" si="9"/>
        <v>71832.178707367537</v>
      </c>
      <c r="N27" s="193">
        <f t="shared" si="9"/>
        <v>19729.311577121407</v>
      </c>
      <c r="O27" s="173">
        <f t="shared" si="9"/>
        <v>20625.6884228786</v>
      </c>
      <c r="P27" s="173">
        <f t="shared" si="9"/>
        <v>18622.593655149496</v>
      </c>
    </row>
    <row r="28" spans="2:16">
      <c r="B28" s="72" t="s">
        <v>11</v>
      </c>
      <c r="C28" s="72"/>
      <c r="D28" s="191">
        <f>D43+D57</f>
        <v>-6339.6182942023888</v>
      </c>
      <c r="E28" s="191">
        <f t="shared" si="9"/>
        <v>-6250.3181230566897</v>
      </c>
      <c r="F28" s="191">
        <f t="shared" si="9"/>
        <v>-7170.1624088867175</v>
      </c>
      <c r="G28" s="191">
        <f t="shared" si="9"/>
        <v>-8133.5079115653743</v>
      </c>
      <c r="H28" s="192">
        <f t="shared" si="9"/>
        <v>-27893.606737711169</v>
      </c>
      <c r="I28" s="191">
        <f t="shared" si="9"/>
        <v>-7082.9905319008139</v>
      </c>
      <c r="J28" s="191">
        <f t="shared" si="9"/>
        <v>-7319.6066284031476</v>
      </c>
      <c r="K28" s="191">
        <f t="shared" si="9"/>
        <v>-6047.0399154158849</v>
      </c>
      <c r="L28" s="191">
        <f t="shared" si="9"/>
        <v>-7982.3898868615361</v>
      </c>
      <c r="M28" s="192">
        <f t="shared" si="9"/>
        <v>-28432.026962581382</v>
      </c>
      <c r="N28" s="191">
        <f t="shared" si="9"/>
        <v>-6362.9579370757274</v>
      </c>
      <c r="O28" s="172">
        <f t="shared" ref="O28:P28" si="11">O43+O57</f>
        <v>-6725.0420629242726</v>
      </c>
      <c r="P28" s="172">
        <f t="shared" si="11"/>
        <v>-6653.0770977973998</v>
      </c>
    </row>
    <row r="29" spans="2:16" s="2" customFormat="1">
      <c r="B29" s="111" t="s">
        <v>29</v>
      </c>
      <c r="C29" s="111"/>
      <c r="D29" s="193">
        <f>D44+D58</f>
        <v>4542.9647419028797</v>
      </c>
      <c r="E29" s="193">
        <f t="shared" si="9"/>
        <v>11199.336588217773</v>
      </c>
      <c r="F29" s="193">
        <f t="shared" si="9"/>
        <v>11443.59510068244</v>
      </c>
      <c r="G29" s="193">
        <f t="shared" si="9"/>
        <v>10651.581179230678</v>
      </c>
      <c r="H29" s="194">
        <f t="shared" si="9"/>
        <v>37837.477610033769</v>
      </c>
      <c r="I29" s="193">
        <f t="shared" si="9"/>
        <v>13187.554796196368</v>
      </c>
      <c r="J29" s="193">
        <f t="shared" si="9"/>
        <v>9036.560019605502</v>
      </c>
      <c r="K29" s="193">
        <f t="shared" si="9"/>
        <v>9295.5365724788244</v>
      </c>
      <c r="L29" s="193">
        <f t="shared" si="9"/>
        <v>11880.500356505465</v>
      </c>
      <c r="M29" s="194">
        <f t="shared" si="9"/>
        <v>43400.151744786155</v>
      </c>
      <c r="N29" s="193">
        <f t="shared" si="9"/>
        <v>13366.35364004568</v>
      </c>
      <c r="O29" s="173">
        <f t="shared" si="9"/>
        <v>13900.646359954328</v>
      </c>
      <c r="P29" s="173">
        <f t="shared" si="9"/>
        <v>11969.516557352097</v>
      </c>
    </row>
    <row r="30" spans="2:16">
      <c r="B30" s="34"/>
      <c r="C30" s="34"/>
      <c r="D30" s="204"/>
      <c r="E30" s="204"/>
      <c r="F30" s="204"/>
      <c r="G30" s="204"/>
      <c r="H30" s="205"/>
      <c r="I30" s="204"/>
      <c r="J30" s="204"/>
      <c r="K30" s="204"/>
      <c r="L30" s="204"/>
      <c r="M30" s="205"/>
      <c r="N30" s="204"/>
      <c r="O30" s="174"/>
      <c r="P30" s="174"/>
    </row>
    <row r="31" spans="2:16">
      <c r="B31" s="34" t="s">
        <v>12</v>
      </c>
      <c r="C31" s="34"/>
      <c r="D31" s="191">
        <f>D46+D60</f>
        <v>10532.964741902881</v>
      </c>
      <c r="E31" s="191">
        <f t="shared" ref="E31:P31" si="12">E46+E60</f>
        <v>17276.336588217775</v>
      </c>
      <c r="F31" s="191">
        <f t="shared" si="12"/>
        <v>17706.59510068244</v>
      </c>
      <c r="G31" s="191">
        <f t="shared" si="12"/>
        <v>17067.581179230678</v>
      </c>
      <c r="H31" s="192">
        <f t="shared" si="12"/>
        <v>62583.477610033769</v>
      </c>
      <c r="I31" s="191">
        <f t="shared" si="12"/>
        <v>19779.554796196368</v>
      </c>
      <c r="J31" s="191">
        <f t="shared" si="12"/>
        <v>16400.560019605502</v>
      </c>
      <c r="K31" s="191">
        <f t="shared" si="12"/>
        <v>15748.536572478824</v>
      </c>
      <c r="L31" s="191">
        <f t="shared" si="12"/>
        <v>19540.095273121759</v>
      </c>
      <c r="M31" s="192">
        <f t="shared" si="12"/>
        <v>71468.746661402445</v>
      </c>
      <c r="N31" s="191">
        <f t="shared" si="12"/>
        <v>21890.022820184182</v>
      </c>
      <c r="O31" s="172">
        <f t="shared" si="12"/>
        <v>22474.320898398226</v>
      </c>
      <c r="P31" s="172">
        <f t="shared" si="12"/>
        <v>21027.656281417596</v>
      </c>
    </row>
    <row r="32" spans="2:16">
      <c r="B32" s="34" t="s">
        <v>178</v>
      </c>
      <c r="C32" s="34"/>
      <c r="D32" s="191">
        <f>D47+D61</f>
        <v>5990</v>
      </c>
      <c r="E32" s="191">
        <f>E47+E61</f>
        <v>6077</v>
      </c>
      <c r="F32" s="191">
        <f>F47+F61</f>
        <v>6263</v>
      </c>
      <c r="G32" s="191">
        <f t="shared" ref="G32:N32" si="13">G47+G61</f>
        <v>6416</v>
      </c>
      <c r="H32" s="192">
        <f t="shared" si="13"/>
        <v>24746</v>
      </c>
      <c r="I32" s="191">
        <f t="shared" si="13"/>
        <v>6592</v>
      </c>
      <c r="J32" s="191">
        <f t="shared" si="13"/>
        <v>7364</v>
      </c>
      <c r="K32" s="191">
        <f t="shared" si="13"/>
        <v>6453</v>
      </c>
      <c r="L32" s="191">
        <f t="shared" si="13"/>
        <v>7659.5949166162936</v>
      </c>
      <c r="M32" s="192">
        <f t="shared" si="13"/>
        <v>28068.594916616294</v>
      </c>
      <c r="N32" s="191">
        <f t="shared" si="13"/>
        <v>8523.6691801385005</v>
      </c>
      <c r="O32" s="172">
        <f t="shared" ref="O32:P32" si="14">O47+O61</f>
        <v>8573.6745384439</v>
      </c>
      <c r="P32" s="172">
        <f t="shared" si="14"/>
        <v>9058.1397240654987</v>
      </c>
    </row>
    <row r="33" spans="2:16">
      <c r="B33" s="34"/>
      <c r="C33" s="34"/>
      <c r="D33" s="206"/>
      <c r="E33" s="206"/>
      <c r="F33" s="206"/>
      <c r="G33" s="206"/>
      <c r="H33" s="207"/>
      <c r="I33" s="206"/>
      <c r="J33" s="206"/>
      <c r="K33" s="206"/>
      <c r="L33" s="206"/>
      <c r="M33" s="207"/>
      <c r="N33" s="206"/>
      <c r="O33" s="178"/>
      <c r="P33" s="178"/>
    </row>
    <row r="34" spans="2:16">
      <c r="B34" s="34" t="s">
        <v>192</v>
      </c>
      <c r="C34" s="34"/>
      <c r="D34" s="164">
        <f t="shared" ref="D34:P34" si="15">D31/D25</f>
        <v>0.19892506392399023</v>
      </c>
      <c r="E34" s="164">
        <f t="shared" si="15"/>
        <v>0.28918155562525832</v>
      </c>
      <c r="F34" s="164">
        <f t="shared" si="15"/>
        <v>0.29320210113960876</v>
      </c>
      <c r="G34" s="164">
        <f t="shared" si="15"/>
        <v>0.27937048727727692</v>
      </c>
      <c r="H34" s="165">
        <f t="shared" si="15"/>
        <v>0.26725089189722973</v>
      </c>
      <c r="I34" s="164">
        <f t="shared" si="15"/>
        <v>0.31745317213469382</v>
      </c>
      <c r="J34" s="164">
        <f t="shared" si="15"/>
        <v>0.27919648666380958</v>
      </c>
      <c r="K34" s="164">
        <f t="shared" si="15"/>
        <v>0.25704762061923753</v>
      </c>
      <c r="L34" s="164">
        <f t="shared" si="15"/>
        <v>0.3134741116103853</v>
      </c>
      <c r="M34" s="165">
        <f t="shared" si="15"/>
        <v>0.29212649360883891</v>
      </c>
      <c r="N34" s="164">
        <f t="shared" si="15"/>
        <v>0.34280291311989763</v>
      </c>
      <c r="O34" s="94">
        <f t="shared" si="15"/>
        <v>0.33730032865673459</v>
      </c>
      <c r="P34" s="94">
        <f t="shared" si="15"/>
        <v>0.30278709018493161</v>
      </c>
    </row>
    <row r="35" spans="2:16" s="9" customFormat="1">
      <c r="B35" s="34" t="s">
        <v>159</v>
      </c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154"/>
      <c r="P35" s="154"/>
    </row>
    <row r="36" spans="2:16" s="9" customFormat="1"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154"/>
      <c r="P36" s="154"/>
    </row>
    <row r="37" spans="2:16" s="9" customFormat="1"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154"/>
      <c r="P37" s="154"/>
    </row>
    <row r="38" spans="2:16" s="9" customFormat="1">
      <c r="B38" s="39" t="s">
        <v>182</v>
      </c>
      <c r="C38" s="1"/>
      <c r="D38" s="190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54"/>
      <c r="P38" s="154"/>
    </row>
    <row r="39" spans="2:16"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68"/>
      <c r="P39" s="168"/>
    </row>
    <row r="40" spans="2:16">
      <c r="B40" s="72" t="s">
        <v>25</v>
      </c>
      <c r="C40" s="8"/>
      <c r="D40" s="191">
        <v>27507</v>
      </c>
      <c r="E40" s="191">
        <v>31050</v>
      </c>
      <c r="F40" s="191">
        <v>33902</v>
      </c>
      <c r="G40" s="191">
        <v>34444</v>
      </c>
      <c r="H40" s="192">
        <v>126903</v>
      </c>
      <c r="I40" s="191">
        <v>33527</v>
      </c>
      <c r="J40" s="191">
        <v>30723</v>
      </c>
      <c r="K40" s="191">
        <v>34220</v>
      </c>
      <c r="L40" s="191">
        <v>26888</v>
      </c>
      <c r="M40" s="192">
        <v>125358</v>
      </c>
      <c r="N40" s="191">
        <v>25356</v>
      </c>
      <c r="O40" s="172">
        <v>27193</v>
      </c>
      <c r="P40" s="172">
        <v>31288</v>
      </c>
    </row>
    <row r="41" spans="2:16">
      <c r="B41" s="72" t="s">
        <v>10</v>
      </c>
      <c r="C41" s="8"/>
      <c r="D41" s="191">
        <v>-20036</v>
      </c>
      <c r="E41" s="191">
        <v>-21754</v>
      </c>
      <c r="F41" s="191">
        <v>-22059</v>
      </c>
      <c r="G41" s="191">
        <v>-21655</v>
      </c>
      <c r="H41" s="192">
        <v>-85504</v>
      </c>
      <c r="I41" s="191">
        <v>-21721</v>
      </c>
      <c r="J41" s="191">
        <v>-21387</v>
      </c>
      <c r="K41" s="191">
        <v>-24284</v>
      </c>
      <c r="L41" s="191">
        <v>-18339</v>
      </c>
      <c r="M41" s="192">
        <v>-85731</v>
      </c>
      <c r="N41" s="191">
        <v>-18209</v>
      </c>
      <c r="O41" s="172">
        <v>-18667</v>
      </c>
      <c r="P41" s="172">
        <v>-21421</v>
      </c>
    </row>
    <row r="42" spans="2:16">
      <c r="B42" s="111" t="s">
        <v>30</v>
      </c>
      <c r="C42" s="16"/>
      <c r="D42" s="193">
        <v>7471</v>
      </c>
      <c r="E42" s="193">
        <f>E40+E41</f>
        <v>9296</v>
      </c>
      <c r="F42" s="193">
        <f t="shared" ref="F42:N42" si="16">F40+F41</f>
        <v>11843</v>
      </c>
      <c r="G42" s="193">
        <f t="shared" si="16"/>
        <v>12789</v>
      </c>
      <c r="H42" s="194">
        <f t="shared" si="16"/>
        <v>41399</v>
      </c>
      <c r="I42" s="193">
        <f t="shared" si="16"/>
        <v>11806</v>
      </c>
      <c r="J42" s="193">
        <f t="shared" si="16"/>
        <v>9336</v>
      </c>
      <c r="K42" s="193">
        <f t="shared" si="16"/>
        <v>9936</v>
      </c>
      <c r="L42" s="193">
        <f t="shared" si="16"/>
        <v>8549</v>
      </c>
      <c r="M42" s="194">
        <f t="shared" si="16"/>
        <v>39627</v>
      </c>
      <c r="N42" s="193">
        <f t="shared" si="16"/>
        <v>7147</v>
      </c>
      <c r="O42" s="173">
        <f>O40+O41</f>
        <v>8526</v>
      </c>
      <c r="P42" s="173">
        <f>P40+P41</f>
        <v>9867</v>
      </c>
    </row>
    <row r="43" spans="2:16">
      <c r="B43" s="72" t="s">
        <v>11</v>
      </c>
      <c r="C43" s="8"/>
      <c r="D43" s="191">
        <v>-4576</v>
      </c>
      <c r="E43" s="191">
        <v>-4488</v>
      </c>
      <c r="F43" s="191">
        <v>-5383</v>
      </c>
      <c r="G43" s="191">
        <v>-6270</v>
      </c>
      <c r="H43" s="192">
        <v>-20717</v>
      </c>
      <c r="I43" s="191">
        <v>-5461</v>
      </c>
      <c r="J43" s="191">
        <v>-5666</v>
      </c>
      <c r="K43" s="191">
        <v>-4368</v>
      </c>
      <c r="L43" s="191">
        <v>-6241</v>
      </c>
      <c r="M43" s="192">
        <v>-21736</v>
      </c>
      <c r="N43" s="191">
        <v>-4542</v>
      </c>
      <c r="O43" s="172">
        <v>-4732</v>
      </c>
      <c r="P43" s="172">
        <v>-4476</v>
      </c>
    </row>
    <row r="44" spans="2:16">
      <c r="B44" s="111" t="s">
        <v>29</v>
      </c>
      <c r="C44" s="16"/>
      <c r="D44" s="193">
        <v>2895</v>
      </c>
      <c r="E44" s="193">
        <f t="shared" ref="E44:N44" si="17">E42+E43</f>
        <v>4808</v>
      </c>
      <c r="F44" s="193">
        <f t="shared" si="17"/>
        <v>6460</v>
      </c>
      <c r="G44" s="193">
        <f t="shared" si="17"/>
        <v>6519</v>
      </c>
      <c r="H44" s="194">
        <f t="shared" si="17"/>
        <v>20682</v>
      </c>
      <c r="I44" s="193">
        <f t="shared" si="17"/>
        <v>6345</v>
      </c>
      <c r="J44" s="193">
        <f t="shared" si="17"/>
        <v>3670</v>
      </c>
      <c r="K44" s="193">
        <f t="shared" si="17"/>
        <v>5568</v>
      </c>
      <c r="L44" s="193">
        <f t="shared" si="17"/>
        <v>2308</v>
      </c>
      <c r="M44" s="194">
        <f t="shared" si="17"/>
        <v>17891</v>
      </c>
      <c r="N44" s="193">
        <f t="shared" si="17"/>
        <v>2605</v>
      </c>
      <c r="O44" s="173">
        <f>O42+O43</f>
        <v>3794</v>
      </c>
      <c r="P44" s="173">
        <f>P42+P43</f>
        <v>5391</v>
      </c>
    </row>
    <row r="45" spans="2:16">
      <c r="B45" s="34"/>
      <c r="C45" s="7"/>
      <c r="D45" s="197"/>
      <c r="E45" s="197"/>
      <c r="F45" s="197"/>
      <c r="G45" s="197"/>
      <c r="H45" s="192"/>
      <c r="I45" s="197"/>
      <c r="J45" s="197"/>
      <c r="K45" s="197"/>
      <c r="L45" s="197"/>
      <c r="M45" s="192"/>
      <c r="N45" s="197"/>
      <c r="O45" s="199"/>
      <c r="P45" s="172"/>
    </row>
    <row r="46" spans="2:16">
      <c r="B46" s="34" t="s">
        <v>12</v>
      </c>
      <c r="C46" s="7"/>
      <c r="D46" s="197">
        <f t="shared" ref="D46" si="18">D44+D47</f>
        <v>5322</v>
      </c>
      <c r="E46" s="197">
        <f>E44+E47</f>
        <v>7374</v>
      </c>
      <c r="F46" s="197">
        <f t="shared" ref="F46:N46" si="19">F44+F47</f>
        <v>9061</v>
      </c>
      <c r="G46" s="197">
        <f t="shared" si="19"/>
        <v>9321</v>
      </c>
      <c r="H46" s="192">
        <f t="shared" si="19"/>
        <v>31078</v>
      </c>
      <c r="I46" s="197">
        <f t="shared" si="19"/>
        <v>9006</v>
      </c>
      <c r="J46" s="197">
        <f t="shared" si="19"/>
        <v>6511</v>
      </c>
      <c r="K46" s="197">
        <f t="shared" si="19"/>
        <v>8562</v>
      </c>
      <c r="L46" s="197">
        <f t="shared" si="19"/>
        <v>5423</v>
      </c>
      <c r="M46" s="192">
        <f t="shared" si="19"/>
        <v>29502</v>
      </c>
      <c r="N46" s="197">
        <f t="shared" si="19"/>
        <v>5652</v>
      </c>
      <c r="O46" s="199">
        <f>O44+O47</f>
        <v>6708</v>
      </c>
      <c r="P46" s="199">
        <f>P44+P47</f>
        <v>8342</v>
      </c>
    </row>
    <row r="47" spans="2:16">
      <c r="B47" s="34" t="s">
        <v>178</v>
      </c>
      <c r="C47" s="7"/>
      <c r="D47" s="197">
        <v>2427</v>
      </c>
      <c r="E47" s="197">
        <v>2566</v>
      </c>
      <c r="F47" s="197">
        <v>2601</v>
      </c>
      <c r="G47" s="197">
        <v>2802</v>
      </c>
      <c r="H47" s="192">
        <v>10396</v>
      </c>
      <c r="I47" s="197">
        <v>2661</v>
      </c>
      <c r="J47" s="197">
        <v>2841</v>
      </c>
      <c r="K47" s="197">
        <v>2994</v>
      </c>
      <c r="L47" s="197">
        <v>3115</v>
      </c>
      <c r="M47" s="192">
        <v>11611</v>
      </c>
      <c r="N47" s="197">
        <v>3047</v>
      </c>
      <c r="O47" s="199">
        <v>2914</v>
      </c>
      <c r="P47" s="172">
        <v>2951</v>
      </c>
    </row>
    <row r="48" spans="2:16">
      <c r="B48" s="34"/>
      <c r="C48" s="34"/>
      <c r="D48" s="195"/>
      <c r="E48" s="195"/>
      <c r="F48" s="195"/>
      <c r="G48" s="195"/>
      <c r="H48" s="196"/>
      <c r="I48" s="195"/>
      <c r="J48" s="195"/>
      <c r="K48" s="195"/>
      <c r="L48" s="195"/>
      <c r="M48" s="196"/>
      <c r="N48" s="5"/>
      <c r="O48" s="140"/>
      <c r="P48" s="172"/>
    </row>
    <row r="49" spans="2:16">
      <c r="B49" s="34" t="s">
        <v>192</v>
      </c>
      <c r="C49" s="34"/>
      <c r="D49" s="164">
        <f t="shared" ref="D49:P49" si="20">D46/D40</f>
        <v>0.19347802377576617</v>
      </c>
      <c r="E49" s="164">
        <f t="shared" si="20"/>
        <v>0.23748792270531402</v>
      </c>
      <c r="F49" s="164">
        <f t="shared" si="20"/>
        <v>0.26727036752993921</v>
      </c>
      <c r="G49" s="164">
        <f t="shared" si="20"/>
        <v>0.27061316920218326</v>
      </c>
      <c r="H49" s="165">
        <f t="shared" si="20"/>
        <v>0.24489570774528577</v>
      </c>
      <c r="I49" s="164">
        <f t="shared" si="20"/>
        <v>0.26861932174068659</v>
      </c>
      <c r="J49" s="164">
        <f t="shared" si="20"/>
        <v>0.21192591869283597</v>
      </c>
      <c r="K49" s="164">
        <f t="shared" si="20"/>
        <v>0.25020455873758035</v>
      </c>
      <c r="L49" s="164">
        <f t="shared" si="20"/>
        <v>0.2016884855697709</v>
      </c>
      <c r="M49" s="165">
        <f t="shared" si="20"/>
        <v>0.23534198056765424</v>
      </c>
      <c r="N49" s="164">
        <f t="shared" si="20"/>
        <v>0.22290582110743021</v>
      </c>
      <c r="O49" s="94">
        <f t="shared" si="20"/>
        <v>0.24668113117346377</v>
      </c>
      <c r="P49" s="94">
        <f t="shared" si="20"/>
        <v>0.2666197903349527</v>
      </c>
    </row>
    <row r="50" spans="2:16"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53"/>
      <c r="P50" s="153"/>
    </row>
    <row r="51" spans="2:16"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53"/>
      <c r="P51" s="153"/>
    </row>
    <row r="52" spans="2:16">
      <c r="B52" s="39" t="s">
        <v>183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53"/>
      <c r="P52" s="153"/>
    </row>
    <row r="53" spans="2:16"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53"/>
      <c r="P53" s="153"/>
    </row>
    <row r="54" spans="2:16">
      <c r="B54" s="72" t="s">
        <v>25</v>
      </c>
      <c r="C54" s="8"/>
      <c r="D54" s="191">
        <v>25442.409863844772</v>
      </c>
      <c r="E54" s="191">
        <v>28692.180136155224</v>
      </c>
      <c r="F54" s="191">
        <v>26488.410000000003</v>
      </c>
      <c r="G54" s="191">
        <v>26649</v>
      </c>
      <c r="H54" s="192">
        <v>107272</v>
      </c>
      <c r="I54" s="191">
        <v>28780</v>
      </c>
      <c r="J54" s="191">
        <v>28019</v>
      </c>
      <c r="K54" s="191">
        <v>27047</v>
      </c>
      <c r="L54" s="191">
        <v>35446</v>
      </c>
      <c r="M54" s="192">
        <v>119292</v>
      </c>
      <c r="N54" s="191">
        <v>38500</v>
      </c>
      <c r="O54" s="172">
        <v>39437</v>
      </c>
      <c r="P54" s="172">
        <v>38159.004060095991</v>
      </c>
    </row>
    <row r="55" spans="2:16">
      <c r="B55" s="72" t="s">
        <v>10</v>
      </c>
      <c r="C55" s="8"/>
      <c r="D55" s="191">
        <v>-22030.826827739504</v>
      </c>
      <c r="E55" s="191">
        <v>-20538.525424880761</v>
      </c>
      <c r="F55" s="191">
        <v>-19717.652490430846</v>
      </c>
      <c r="G55" s="191">
        <v>-20652.910909203947</v>
      </c>
      <c r="H55" s="192">
        <v>-82939.915652255062</v>
      </c>
      <c r="I55" s="191">
        <v>-20315.454671902819</v>
      </c>
      <c r="J55" s="191">
        <v>-20998.83335199135</v>
      </c>
      <c r="K55" s="191">
        <v>-21640.423512105292</v>
      </c>
      <c r="L55" s="191">
        <v>-24132.109756632999</v>
      </c>
      <c r="M55" s="192">
        <v>-87086.821292632463</v>
      </c>
      <c r="N55" s="191">
        <v>-25917.688422878593</v>
      </c>
      <c r="O55" s="172">
        <v>-27337.3115771214</v>
      </c>
      <c r="P55" s="172">
        <v>-29403.410404946495</v>
      </c>
    </row>
    <row r="56" spans="2:16">
      <c r="B56" s="111" t="s">
        <v>30</v>
      </c>
      <c r="C56" s="16"/>
      <c r="D56" s="193">
        <v>3411.5830361052685</v>
      </c>
      <c r="E56" s="193">
        <f>E54+E55</f>
        <v>8153.6547112744629</v>
      </c>
      <c r="F56" s="193">
        <f t="shared" ref="F56:P56" si="21">F54+F55</f>
        <v>6770.7575095691573</v>
      </c>
      <c r="G56" s="193">
        <f t="shared" si="21"/>
        <v>5996.0890907960529</v>
      </c>
      <c r="H56" s="194">
        <f t="shared" si="21"/>
        <v>24332.084347744938</v>
      </c>
      <c r="I56" s="193">
        <f t="shared" si="21"/>
        <v>8464.5453280971815</v>
      </c>
      <c r="J56" s="193">
        <f t="shared" si="21"/>
        <v>7020.1666480086496</v>
      </c>
      <c r="K56" s="193">
        <f t="shared" si="21"/>
        <v>5406.5764878947084</v>
      </c>
      <c r="L56" s="193">
        <f t="shared" si="21"/>
        <v>11313.890243367001</v>
      </c>
      <c r="M56" s="194">
        <f t="shared" si="21"/>
        <v>32205.178707367537</v>
      </c>
      <c r="N56" s="193">
        <f t="shared" si="21"/>
        <v>12582.311577121407</v>
      </c>
      <c r="O56" s="173">
        <f t="shared" si="21"/>
        <v>12099.6884228786</v>
      </c>
      <c r="P56" s="173">
        <f t="shared" si="21"/>
        <v>8755.593655149496</v>
      </c>
    </row>
    <row r="57" spans="2:16">
      <c r="B57" s="72" t="s">
        <v>11</v>
      </c>
      <c r="C57" s="8"/>
      <c r="D57" s="191">
        <v>-1763.6182942023888</v>
      </c>
      <c r="E57" s="191">
        <v>-1762.3181230566895</v>
      </c>
      <c r="F57" s="191">
        <v>-1787.1624088867172</v>
      </c>
      <c r="G57" s="191">
        <v>-1863.5079115653741</v>
      </c>
      <c r="H57" s="192">
        <v>-7176.6067377111704</v>
      </c>
      <c r="I57" s="191">
        <v>-1621.9905319008135</v>
      </c>
      <c r="J57" s="191">
        <v>-1653.6066284031476</v>
      </c>
      <c r="K57" s="191">
        <v>-1679.0399154158849</v>
      </c>
      <c r="L57" s="191">
        <v>-1741.3898868615358</v>
      </c>
      <c r="M57" s="192">
        <v>-6696.0269625813817</v>
      </c>
      <c r="N57" s="191">
        <v>-1820.9579370757276</v>
      </c>
      <c r="O57" s="172">
        <v>-1993.0420629242724</v>
      </c>
      <c r="P57" s="172">
        <v>-2177.0770977973998</v>
      </c>
    </row>
    <row r="58" spans="2:16">
      <c r="B58" s="111" t="s">
        <v>29</v>
      </c>
      <c r="C58" s="16"/>
      <c r="D58" s="193">
        <v>1647.9647419028797</v>
      </c>
      <c r="E58" s="193">
        <f t="shared" ref="E58:P58" si="22">E56+E57</f>
        <v>6391.3365882177732</v>
      </c>
      <c r="F58" s="193">
        <f t="shared" si="22"/>
        <v>4983.5951006824398</v>
      </c>
      <c r="G58" s="193">
        <f t="shared" si="22"/>
        <v>4132.5811792306786</v>
      </c>
      <c r="H58" s="194">
        <f t="shared" si="22"/>
        <v>17155.477610033769</v>
      </c>
      <c r="I58" s="193">
        <f t="shared" si="22"/>
        <v>6842.5547961963675</v>
      </c>
      <c r="J58" s="193">
        <f t="shared" si="22"/>
        <v>5366.560019605502</v>
      </c>
      <c r="K58" s="193">
        <f t="shared" si="22"/>
        <v>3727.5365724788235</v>
      </c>
      <c r="L58" s="193">
        <f t="shared" si="22"/>
        <v>9572.5003565054649</v>
      </c>
      <c r="M58" s="194">
        <f t="shared" si="22"/>
        <v>25509.151744786155</v>
      </c>
      <c r="N58" s="193">
        <f t="shared" si="22"/>
        <v>10761.35364004568</v>
      </c>
      <c r="O58" s="173">
        <f t="shared" si="22"/>
        <v>10106.646359954328</v>
      </c>
      <c r="P58" s="173">
        <f t="shared" si="22"/>
        <v>6578.5165573520962</v>
      </c>
    </row>
    <row r="59" spans="2:16">
      <c r="B59" s="34"/>
      <c r="C59" s="7"/>
      <c r="D59" s="191"/>
      <c r="E59" s="191"/>
      <c r="F59" s="191"/>
      <c r="G59" s="191"/>
      <c r="H59" s="192"/>
      <c r="I59" s="191"/>
      <c r="J59" s="191"/>
      <c r="K59" s="191"/>
      <c r="L59" s="191"/>
      <c r="M59" s="192"/>
      <c r="N59" s="191"/>
      <c r="O59" s="172"/>
      <c r="P59" s="172"/>
    </row>
    <row r="60" spans="2:16">
      <c r="B60" s="34" t="s">
        <v>12</v>
      </c>
      <c r="C60" s="7"/>
      <c r="D60" s="197">
        <f>D58+D61</f>
        <v>5210.9647419028797</v>
      </c>
      <c r="E60" s="197">
        <f>E58+E61</f>
        <v>9902.3365882177732</v>
      </c>
      <c r="F60" s="197">
        <f t="shared" ref="F60:P60" si="23">F58+F61</f>
        <v>8645.5951006824398</v>
      </c>
      <c r="G60" s="197">
        <f t="shared" si="23"/>
        <v>7746.5811792306786</v>
      </c>
      <c r="H60" s="192">
        <f t="shared" si="23"/>
        <v>31505.477610033769</v>
      </c>
      <c r="I60" s="197">
        <f t="shared" si="23"/>
        <v>10773.554796196368</v>
      </c>
      <c r="J60" s="197">
        <f t="shared" si="23"/>
        <v>9889.560019605502</v>
      </c>
      <c r="K60" s="197">
        <f t="shared" si="23"/>
        <v>7186.5365724788235</v>
      </c>
      <c r="L60" s="197">
        <f t="shared" si="23"/>
        <v>14117.095273121759</v>
      </c>
      <c r="M60" s="192">
        <f t="shared" si="23"/>
        <v>41966.746661402445</v>
      </c>
      <c r="N60" s="197">
        <f t="shared" si="23"/>
        <v>16238.02282018418</v>
      </c>
      <c r="O60" s="199">
        <f t="shared" si="23"/>
        <v>15766.320898398228</v>
      </c>
      <c r="P60" s="199">
        <f t="shared" si="23"/>
        <v>12685.656281417596</v>
      </c>
    </row>
    <row r="61" spans="2:16">
      <c r="B61" s="34" t="s">
        <v>178</v>
      </c>
      <c r="C61" s="7"/>
      <c r="D61" s="197">
        <v>3563</v>
      </c>
      <c r="E61" s="197">
        <v>3511</v>
      </c>
      <c r="F61" s="197">
        <v>3662</v>
      </c>
      <c r="G61" s="197">
        <v>3614</v>
      </c>
      <c r="H61" s="192">
        <f t="shared" ref="H61" si="24">SUM(D61:G61)</f>
        <v>14350</v>
      </c>
      <c r="I61" s="197">
        <v>3931</v>
      </c>
      <c r="J61" s="197">
        <v>4523</v>
      </c>
      <c r="K61" s="197">
        <v>3459</v>
      </c>
      <c r="L61" s="197">
        <v>4544.5949166162936</v>
      </c>
      <c r="M61" s="192">
        <f t="shared" ref="M61" si="25">SUM(I61:L61)</f>
        <v>16457.594916616294</v>
      </c>
      <c r="N61" s="197">
        <v>5476.6691801385005</v>
      </c>
      <c r="O61" s="172">
        <v>5659.6745384439</v>
      </c>
      <c r="P61" s="172">
        <v>6107.1397240654987</v>
      </c>
    </row>
    <row r="62" spans="2:16">
      <c r="B62" s="34"/>
      <c r="C62" s="34"/>
      <c r="D62" s="195"/>
      <c r="E62" s="195"/>
      <c r="F62" s="195"/>
      <c r="G62" s="195"/>
      <c r="H62" s="196"/>
      <c r="I62" s="195"/>
      <c r="J62" s="195"/>
      <c r="K62" s="195"/>
      <c r="L62" s="195"/>
      <c r="M62" s="196"/>
      <c r="N62" s="5"/>
      <c r="O62" s="140"/>
      <c r="P62" s="172"/>
    </row>
    <row r="63" spans="2:16">
      <c r="B63" s="34" t="s">
        <v>192</v>
      </c>
      <c r="C63" s="34"/>
      <c r="D63" s="164">
        <f t="shared" ref="D63:P63" si="26">D60/D54</f>
        <v>0.20481411822973503</v>
      </c>
      <c r="E63" s="164">
        <f t="shared" si="26"/>
        <v>0.34512318482692667</v>
      </c>
      <c r="F63" s="164">
        <f t="shared" si="26"/>
        <v>0.32639162187094051</v>
      </c>
      <c r="G63" s="164">
        <f t="shared" si="26"/>
        <v>0.29068937593270588</v>
      </c>
      <c r="H63" s="165">
        <f t="shared" si="26"/>
        <v>0.29369712142995164</v>
      </c>
      <c r="I63" s="164">
        <f t="shared" si="26"/>
        <v>0.37434172328687865</v>
      </c>
      <c r="J63" s="164">
        <f t="shared" si="26"/>
        <v>0.35295906419235168</v>
      </c>
      <c r="K63" s="164">
        <f t="shared" si="26"/>
        <v>0.26570549681956679</v>
      </c>
      <c r="L63" s="164">
        <f t="shared" si="26"/>
        <v>0.39827047545905769</v>
      </c>
      <c r="M63" s="165">
        <f t="shared" si="26"/>
        <v>0.3517984999949908</v>
      </c>
      <c r="N63" s="164">
        <f t="shared" si="26"/>
        <v>0.42176682649829039</v>
      </c>
      <c r="O63" s="94">
        <f t="shared" si="26"/>
        <v>0.39978499628263375</v>
      </c>
      <c r="P63" s="94">
        <f t="shared" si="26"/>
        <v>0.33244201713019456</v>
      </c>
    </row>
    <row r="64" spans="2:16">
      <c r="B64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/>
  <cols>
    <col min="1" max="1" width="5.7109375" style="1" customWidth="1"/>
    <col min="2" max="2" width="33.140625" style="1" bestFit="1" customWidth="1"/>
    <col min="3" max="3" width="5.7109375" style="1" customWidth="1"/>
    <col min="4" max="5" width="11.42578125" style="15"/>
    <col min="6" max="9" width="11.42578125" style="15" customWidth="1"/>
    <col min="10" max="10" width="11.42578125" style="15"/>
    <col min="11" max="14" width="11.42578125" style="15" customWidth="1"/>
    <col min="15" max="16" width="11.42578125" style="141"/>
    <col min="17" max="16384" width="11.42578125" style="1"/>
  </cols>
  <sheetData>
    <row r="1" spans="2:16">
      <c r="B1" s="132" t="s">
        <v>177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43" t="s">
        <v>214</v>
      </c>
    </row>
    <row r="2" spans="2:16">
      <c r="B2" s="39" t="s">
        <v>158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6">
      <c r="B4" s="72" t="s">
        <v>185</v>
      </c>
      <c r="C4" s="110"/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</row>
    <row r="5" spans="2:16">
      <c r="B5" s="72" t="s">
        <v>179</v>
      </c>
      <c r="C5" s="110"/>
      <c r="D5" s="10">
        <f>D44</f>
        <v>26329.722632530087</v>
      </c>
      <c r="E5" s="10">
        <f t="shared" ref="E5:P5" si="1">E44</f>
        <v>29166.717367469915</v>
      </c>
      <c r="F5" s="10">
        <f t="shared" si="1"/>
        <v>26152.559999999998</v>
      </c>
      <c r="G5" s="10">
        <f t="shared" si="1"/>
        <v>27578</v>
      </c>
      <c r="H5" s="11">
        <f t="shared" si="1"/>
        <v>109227</v>
      </c>
      <c r="I5" s="10">
        <f t="shared" si="1"/>
        <v>24558</v>
      </c>
      <c r="J5" s="10">
        <f t="shared" si="1"/>
        <v>27673</v>
      </c>
      <c r="K5" s="10">
        <f t="shared" si="1"/>
        <v>33702</v>
      </c>
      <c r="L5" s="10">
        <f t="shared" si="1"/>
        <v>25933</v>
      </c>
      <c r="M5" s="11">
        <f t="shared" si="1"/>
        <v>111866</v>
      </c>
      <c r="N5" s="10">
        <f t="shared" si="1"/>
        <v>18248</v>
      </c>
      <c r="O5" s="10">
        <f t="shared" si="1"/>
        <v>17343</v>
      </c>
      <c r="P5" s="10">
        <f t="shared" si="1"/>
        <v>18607</v>
      </c>
    </row>
    <row r="6" spans="2:16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45"/>
      <c r="P6" s="145"/>
    </row>
    <row r="7" spans="2:16" s="2" customFormat="1">
      <c r="B7" s="42" t="s">
        <v>0</v>
      </c>
      <c r="C7" s="13"/>
      <c r="D7" s="12">
        <f>D15</f>
        <v>67344.722632530087</v>
      </c>
      <c r="E7" s="12">
        <f t="shared" ref="E7:M7" si="2">E15</f>
        <v>69106.717367469915</v>
      </c>
      <c r="F7" s="12">
        <f t="shared" si="2"/>
        <v>60515.56</v>
      </c>
      <c r="G7" s="12">
        <f t="shared" si="2"/>
        <v>60442</v>
      </c>
      <c r="H7" s="12">
        <f t="shared" si="2"/>
        <v>257409</v>
      </c>
      <c r="I7" s="12">
        <f t="shared" si="2"/>
        <v>58903</v>
      </c>
      <c r="J7" s="12">
        <f t="shared" si="2"/>
        <v>56753</v>
      </c>
      <c r="K7" s="12">
        <f t="shared" si="2"/>
        <v>58429</v>
      </c>
      <c r="L7" s="12">
        <f t="shared" si="2"/>
        <v>49872</v>
      </c>
      <c r="M7" s="12">
        <f t="shared" si="2"/>
        <v>223957</v>
      </c>
      <c r="N7" s="12">
        <f>N15</f>
        <v>43231</v>
      </c>
      <c r="O7" s="12">
        <f>O15</f>
        <v>40640</v>
      </c>
      <c r="P7" s="12">
        <f>P15</f>
        <v>41091</v>
      </c>
    </row>
    <row r="8" spans="2:16" s="2" customFormat="1">
      <c r="B8" s="42"/>
      <c r="C8" s="13"/>
      <c r="D8" s="12"/>
      <c r="E8" s="12"/>
      <c r="F8" s="12"/>
      <c r="G8" s="12"/>
      <c r="H8" s="57"/>
      <c r="I8" s="57"/>
      <c r="J8" s="57"/>
      <c r="K8" s="57"/>
      <c r="L8" s="12"/>
      <c r="M8" s="14"/>
      <c r="N8" s="12"/>
      <c r="O8" s="142"/>
      <c r="P8" s="142"/>
    </row>
    <row r="9" spans="2:16" ht="15" customHeight="1">
      <c r="B9" s="234" t="s">
        <v>180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</row>
    <row r="10" spans="2:16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</row>
    <row r="11" spans="2:16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</row>
    <row r="12" spans="2:16">
      <c r="B12" s="34"/>
      <c r="C12" s="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5"/>
    </row>
    <row r="13" spans="2:16">
      <c r="B13" s="39" t="s">
        <v>157</v>
      </c>
      <c r="C13" s="34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</row>
    <row r="14" spans="2:16">
      <c r="B14" s="34"/>
      <c r="C14" s="34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2:16">
      <c r="B15" s="72" t="s">
        <v>25</v>
      </c>
      <c r="C15" s="72"/>
      <c r="D15" s="191">
        <f>D30+D44</f>
        <v>67344.722632530087</v>
      </c>
      <c r="E15" s="191">
        <f t="shared" ref="E15:F15" si="3">E30+E44</f>
        <v>69106.717367469915</v>
      </c>
      <c r="F15" s="191">
        <f t="shared" si="3"/>
        <v>60515.56</v>
      </c>
      <c r="G15" s="191">
        <f>G30+G44</f>
        <v>60442</v>
      </c>
      <c r="H15" s="192">
        <f>H30+H44</f>
        <v>257409</v>
      </c>
      <c r="I15" s="191">
        <f>I30+I44</f>
        <v>58903</v>
      </c>
      <c r="J15" s="191">
        <f t="shared" ref="J15:K15" si="4">J30+J44</f>
        <v>56753</v>
      </c>
      <c r="K15" s="191">
        <f t="shared" si="4"/>
        <v>58429</v>
      </c>
      <c r="L15" s="191">
        <f>L30+L44</f>
        <v>49872</v>
      </c>
      <c r="M15" s="192">
        <f>M30+M44</f>
        <v>223957</v>
      </c>
      <c r="N15" s="191">
        <f t="shared" ref="N15:O15" si="5">N30+N44</f>
        <v>43231</v>
      </c>
      <c r="O15" s="172">
        <f t="shared" si="5"/>
        <v>40640</v>
      </c>
      <c r="P15" s="172">
        <f t="shared" ref="P15" si="6">P30+P44</f>
        <v>41091</v>
      </c>
    </row>
    <row r="16" spans="2:16">
      <c r="B16" s="72" t="s">
        <v>10</v>
      </c>
      <c r="C16" s="72"/>
      <c r="D16" s="191">
        <f t="shared" ref="D16:F19" si="7">D31+D45</f>
        <v>-54554.336340646274</v>
      </c>
      <c r="E16" s="191">
        <f t="shared" si="7"/>
        <v>-57462.881761680444</v>
      </c>
      <c r="F16" s="191">
        <f t="shared" si="7"/>
        <v>-49660.75336071018</v>
      </c>
      <c r="G16" s="191">
        <f t="shared" ref="G16:K16" si="8">G31+G45</f>
        <v>-52769.371010707619</v>
      </c>
      <c r="H16" s="192">
        <f t="shared" si="8"/>
        <v>-214447.34247374453</v>
      </c>
      <c r="I16" s="191">
        <f t="shared" si="8"/>
        <v>-47688.803206668345</v>
      </c>
      <c r="J16" s="191">
        <f t="shared" si="8"/>
        <v>-46978.818824189759</v>
      </c>
      <c r="K16" s="191">
        <f t="shared" si="8"/>
        <v>-45464.065556281581</v>
      </c>
      <c r="L16" s="191">
        <f t="shared" ref="L16:N16" si="9">L31+L45</f>
        <v>-40335.301493676881</v>
      </c>
      <c r="M16" s="192">
        <f t="shared" si="9"/>
        <v>-180466.98908081657</v>
      </c>
      <c r="N16" s="191">
        <f t="shared" si="9"/>
        <v>-35682.361941296782</v>
      </c>
      <c r="O16" s="172">
        <f t="shared" ref="O16" si="10">O31+O45</f>
        <v>-35212.638058703218</v>
      </c>
      <c r="P16" s="172">
        <f t="shared" ref="P16" si="11">P31+P45</f>
        <v>-34309</v>
      </c>
    </row>
    <row r="17" spans="2:16" s="2" customFormat="1">
      <c r="B17" s="111" t="s">
        <v>30</v>
      </c>
      <c r="C17" s="111"/>
      <c r="D17" s="193">
        <f t="shared" si="7"/>
        <v>12790.386291883813</v>
      </c>
      <c r="E17" s="193">
        <f t="shared" si="7"/>
        <v>11643.835605789471</v>
      </c>
      <c r="F17" s="193">
        <f t="shared" si="7"/>
        <v>10854.806639289822</v>
      </c>
      <c r="G17" s="193">
        <f t="shared" ref="G17:K17" si="12">G32+G46</f>
        <v>7672.6289892923851</v>
      </c>
      <c r="H17" s="194">
        <f t="shared" si="12"/>
        <v>42961.657526255483</v>
      </c>
      <c r="I17" s="193">
        <f t="shared" si="12"/>
        <v>11214.196793331655</v>
      </c>
      <c r="J17" s="193">
        <f t="shared" si="12"/>
        <v>9774.1811758102376</v>
      </c>
      <c r="K17" s="193">
        <f t="shared" si="12"/>
        <v>12964.934443718423</v>
      </c>
      <c r="L17" s="193">
        <f t="shared" ref="L17:N17" si="13">L32+L46</f>
        <v>9536.6985063231186</v>
      </c>
      <c r="M17" s="194">
        <f t="shared" si="13"/>
        <v>43490.010919183434</v>
      </c>
      <c r="N17" s="193">
        <f t="shared" si="13"/>
        <v>7548.6380587032181</v>
      </c>
      <c r="O17" s="173">
        <f t="shared" ref="O17" si="14">O32+O46</f>
        <v>5427.3619412967819</v>
      </c>
      <c r="P17" s="173">
        <f t="shared" ref="P17" si="15">P32+P46</f>
        <v>6782</v>
      </c>
    </row>
    <row r="18" spans="2:16">
      <c r="B18" s="72" t="s">
        <v>11</v>
      </c>
      <c r="C18" s="72"/>
      <c r="D18" s="191">
        <f t="shared" si="7"/>
        <v>-6187.6927127124636</v>
      </c>
      <c r="E18" s="191">
        <f t="shared" si="7"/>
        <v>-6473.9610167243909</v>
      </c>
      <c r="F18" s="191">
        <f t="shared" si="7"/>
        <v>-6672.2775238067397</v>
      </c>
      <c r="G18" s="191">
        <f t="shared" ref="G18:K18" si="16">G33+G47</f>
        <v>-5539.1633904684131</v>
      </c>
      <c r="H18" s="192">
        <f t="shared" si="16"/>
        <v>-24873.094643712007</v>
      </c>
      <c r="I18" s="191">
        <f t="shared" si="16"/>
        <v>-6259.0538141081597</v>
      </c>
      <c r="J18" s="191">
        <f t="shared" si="16"/>
        <v>-7119.9260298506579</v>
      </c>
      <c r="K18" s="191">
        <f t="shared" si="16"/>
        <v>-6324.1723769903947</v>
      </c>
      <c r="L18" s="191">
        <f t="shared" ref="L18:N18" si="17">L33+L47</f>
        <v>-9524.3717457689854</v>
      </c>
      <c r="M18" s="192">
        <f t="shared" si="17"/>
        <v>-29227.523966718196</v>
      </c>
      <c r="N18" s="191">
        <f t="shared" si="17"/>
        <v>-4784.8700890319687</v>
      </c>
      <c r="O18" s="172">
        <f t="shared" ref="O18" si="18">O33+O47</f>
        <v>-5530.1299109680313</v>
      </c>
      <c r="P18" s="172">
        <f t="shared" ref="P18" si="19">P33+P47</f>
        <v>-5316</v>
      </c>
    </row>
    <row r="19" spans="2:16" s="2" customFormat="1">
      <c r="B19" s="111" t="s">
        <v>29</v>
      </c>
      <c r="C19" s="111"/>
      <c r="D19" s="193">
        <f t="shared" si="7"/>
        <v>6602.6935791713495</v>
      </c>
      <c r="E19" s="193">
        <f t="shared" si="7"/>
        <v>5169.8745890650798</v>
      </c>
      <c r="F19" s="193">
        <f t="shared" si="7"/>
        <v>4182.529115483082</v>
      </c>
      <c r="G19" s="193">
        <f t="shared" ref="G19:K19" si="20">G34+G48</f>
        <v>2133.465598823972</v>
      </c>
      <c r="H19" s="194">
        <f t="shared" si="20"/>
        <v>18088.562882543476</v>
      </c>
      <c r="I19" s="193">
        <f t="shared" si="20"/>
        <v>4955.1429792234958</v>
      </c>
      <c r="J19" s="193">
        <f t="shared" si="20"/>
        <v>2654.2551459595797</v>
      </c>
      <c r="K19" s="193">
        <f t="shared" si="20"/>
        <v>6640.762066728028</v>
      </c>
      <c r="L19" s="193">
        <f t="shared" ref="L19:N19" si="21">L34+L48</f>
        <v>12.326760554132306</v>
      </c>
      <c r="M19" s="194">
        <f t="shared" si="21"/>
        <v>14262.486952465239</v>
      </c>
      <c r="N19" s="193">
        <f t="shared" si="21"/>
        <v>2763.7679696712494</v>
      </c>
      <c r="O19" s="173">
        <f t="shared" ref="O19" si="22">O34+O48</f>
        <v>-102.76796967124938</v>
      </c>
      <c r="P19" s="173">
        <f t="shared" ref="P19" si="23">P34+P48</f>
        <v>1466</v>
      </c>
    </row>
    <row r="20" spans="2:16">
      <c r="B20" s="34"/>
      <c r="C20" s="34"/>
      <c r="D20" s="204"/>
      <c r="E20" s="204"/>
      <c r="F20" s="204"/>
      <c r="G20" s="204"/>
      <c r="H20" s="192"/>
      <c r="I20" s="204"/>
      <c r="J20" s="204"/>
      <c r="K20" s="204"/>
      <c r="L20" s="204"/>
      <c r="M20" s="192"/>
      <c r="N20" s="204"/>
      <c r="O20" s="174"/>
      <c r="P20" s="174"/>
    </row>
    <row r="21" spans="2:16">
      <c r="B21" s="34" t="s">
        <v>12</v>
      </c>
      <c r="C21" s="34"/>
      <c r="D21" s="204">
        <f>D36+D50</f>
        <v>10212.693579171349</v>
      </c>
      <c r="E21" s="204">
        <f t="shared" ref="E21:O21" si="24">E36+E50</f>
        <v>9067.8745890650789</v>
      </c>
      <c r="F21" s="204">
        <f t="shared" si="24"/>
        <v>7009.529115483082</v>
      </c>
      <c r="G21" s="204">
        <f t="shared" si="24"/>
        <v>7559.465598823972</v>
      </c>
      <c r="H21" s="192">
        <f t="shared" si="24"/>
        <v>33849.562882543476</v>
      </c>
      <c r="I21" s="204">
        <f t="shared" si="24"/>
        <v>8942.1429792234958</v>
      </c>
      <c r="J21" s="204">
        <f t="shared" si="24"/>
        <v>6362.2551459595797</v>
      </c>
      <c r="K21" s="204">
        <f t="shared" si="24"/>
        <v>10584.762066728028</v>
      </c>
      <c r="L21" s="204">
        <f t="shared" si="24"/>
        <v>3062.5535480848785</v>
      </c>
      <c r="M21" s="192">
        <f t="shared" si="24"/>
        <v>28951.713739995983</v>
      </c>
      <c r="N21" s="204">
        <f t="shared" si="24"/>
        <v>5359.6199127583113</v>
      </c>
      <c r="O21" s="174">
        <f t="shared" si="24"/>
        <v>2354.8760802767883</v>
      </c>
      <c r="P21" s="174">
        <f t="shared" ref="P21" si="25">P36+P50</f>
        <v>4021.3144313257999</v>
      </c>
    </row>
    <row r="22" spans="2:16">
      <c r="B22" s="34" t="s">
        <v>178</v>
      </c>
      <c r="C22" s="34"/>
      <c r="D22" s="204">
        <f>D37+D51</f>
        <v>3610</v>
      </c>
      <c r="E22" s="204">
        <f t="shared" ref="E22:F22" si="26">E37+E51</f>
        <v>3898</v>
      </c>
      <c r="F22" s="204">
        <f t="shared" si="26"/>
        <v>2827</v>
      </c>
      <c r="G22" s="204">
        <f t="shared" ref="G22:N22" si="27">G37+G51</f>
        <v>5426</v>
      </c>
      <c r="H22" s="192">
        <f t="shared" si="27"/>
        <v>15761</v>
      </c>
      <c r="I22" s="204">
        <f t="shared" si="27"/>
        <v>3987</v>
      </c>
      <c r="J22" s="204">
        <f t="shared" si="27"/>
        <v>3708</v>
      </c>
      <c r="K22" s="204">
        <f t="shared" si="27"/>
        <v>3944</v>
      </c>
      <c r="L22" s="204">
        <f t="shared" si="27"/>
        <v>3050.2267875307462</v>
      </c>
      <c r="M22" s="192">
        <f t="shared" si="27"/>
        <v>14689.226787530746</v>
      </c>
      <c r="N22" s="204">
        <f t="shared" si="27"/>
        <v>2595.851943087062</v>
      </c>
      <c r="O22" s="174">
        <f t="shared" ref="O22" si="28">O37+O51</f>
        <v>2457.6440499480377</v>
      </c>
      <c r="P22" s="174">
        <f t="shared" ref="P22" si="29">P37+P51</f>
        <v>2555.3144313257999</v>
      </c>
    </row>
    <row r="23" spans="2:16">
      <c r="B23" s="34"/>
      <c r="C23" s="34"/>
      <c r="D23" s="206"/>
      <c r="E23" s="206"/>
      <c r="F23" s="206"/>
      <c r="G23" s="206"/>
      <c r="H23" s="207"/>
      <c r="I23" s="206"/>
      <c r="J23" s="206"/>
      <c r="K23" s="206"/>
      <c r="L23" s="206"/>
      <c r="M23" s="207"/>
      <c r="N23" s="206"/>
      <c r="O23" s="178"/>
      <c r="P23" s="178"/>
    </row>
    <row r="24" spans="2:16">
      <c r="B24" s="34" t="s">
        <v>192</v>
      </c>
      <c r="C24" s="34"/>
      <c r="D24" s="164">
        <f t="shared" ref="D24:N24" si="30">D21/D15</f>
        <v>0.1516480160575823</v>
      </c>
      <c r="E24" s="164">
        <f t="shared" si="30"/>
        <v>0.13121553062414062</v>
      </c>
      <c r="F24" s="164">
        <f t="shared" si="30"/>
        <v>0.11583019500246024</v>
      </c>
      <c r="G24" s="164">
        <f t="shared" si="30"/>
        <v>0.12506974618351432</v>
      </c>
      <c r="H24" s="165">
        <f t="shared" si="30"/>
        <v>0.13150108536431701</v>
      </c>
      <c r="I24" s="164">
        <f t="shared" si="30"/>
        <v>0.15181133353519338</v>
      </c>
      <c r="J24" s="164">
        <f t="shared" si="30"/>
        <v>0.11210429661796874</v>
      </c>
      <c r="K24" s="164">
        <f t="shared" si="30"/>
        <v>0.18115596821318228</v>
      </c>
      <c r="L24" s="164">
        <f t="shared" si="30"/>
        <v>6.1408276148638086E-2</v>
      </c>
      <c r="M24" s="165">
        <f t="shared" si="30"/>
        <v>0.12927353795592897</v>
      </c>
      <c r="N24" s="164">
        <f t="shared" si="30"/>
        <v>0.12397631127566587</v>
      </c>
      <c r="O24" s="94">
        <f t="shared" ref="O24" si="31">O21/O15</f>
        <v>5.7944785439881602E-2</v>
      </c>
      <c r="P24" s="94">
        <f t="shared" ref="P24" si="32">P21/P15</f>
        <v>9.7863630267596313E-2</v>
      </c>
    </row>
    <row r="25" spans="2:16">
      <c r="B25" s="34" t="s">
        <v>159</v>
      </c>
      <c r="C25" s="3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53"/>
      <c r="P25" s="153"/>
    </row>
    <row r="26" spans="2:16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53"/>
      <c r="P26" s="153"/>
    </row>
    <row r="27" spans="2:16"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53"/>
      <c r="P27" s="153"/>
    </row>
    <row r="28" spans="2:16">
      <c r="B28" s="39" t="s">
        <v>182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53"/>
      <c r="P28" s="153"/>
    </row>
    <row r="29" spans="2:16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53"/>
      <c r="P29" s="153"/>
    </row>
    <row r="30" spans="2:16">
      <c r="B30" s="72" t="s">
        <v>25</v>
      </c>
      <c r="C30" s="8"/>
      <c r="D30" s="191">
        <v>41015</v>
      </c>
      <c r="E30" s="191">
        <v>39940</v>
      </c>
      <c r="F30" s="191">
        <v>34363</v>
      </c>
      <c r="G30" s="191">
        <v>32864</v>
      </c>
      <c r="H30" s="192">
        <v>148182</v>
      </c>
      <c r="I30" s="191">
        <v>34345</v>
      </c>
      <c r="J30" s="191">
        <v>29080</v>
      </c>
      <c r="K30" s="191">
        <v>24727</v>
      </c>
      <c r="L30" s="191">
        <v>23939</v>
      </c>
      <c r="M30" s="192">
        <v>112091</v>
      </c>
      <c r="N30" s="191">
        <v>24983</v>
      </c>
      <c r="O30" s="172">
        <v>23297</v>
      </c>
      <c r="P30" s="209">
        <v>22484</v>
      </c>
    </row>
    <row r="31" spans="2:16">
      <c r="B31" s="72" t="s">
        <v>10</v>
      </c>
      <c r="C31" s="8"/>
      <c r="D31" s="191">
        <v>-34673</v>
      </c>
      <c r="E31" s="191">
        <v>-35136</v>
      </c>
      <c r="F31" s="191">
        <v>-29839</v>
      </c>
      <c r="G31" s="191">
        <v>-31091</v>
      </c>
      <c r="H31" s="192">
        <v>-130739</v>
      </c>
      <c r="I31" s="191">
        <v>-29139</v>
      </c>
      <c r="J31" s="191">
        <v>-26162</v>
      </c>
      <c r="K31" s="191">
        <v>-21701</v>
      </c>
      <c r="L31" s="191">
        <v>-20630</v>
      </c>
      <c r="M31" s="192">
        <v>-97632</v>
      </c>
      <c r="N31" s="191">
        <v>-20908</v>
      </c>
      <c r="O31" s="172">
        <v>-20688</v>
      </c>
      <c r="P31" s="209">
        <v>-18949</v>
      </c>
    </row>
    <row r="32" spans="2:16">
      <c r="B32" s="111" t="s">
        <v>30</v>
      </c>
      <c r="C32" s="16"/>
      <c r="D32" s="193">
        <f>D30+D31</f>
        <v>6342</v>
      </c>
      <c r="E32" s="193">
        <f t="shared" ref="E32:P32" si="33">E30+E31</f>
        <v>4804</v>
      </c>
      <c r="F32" s="193">
        <f t="shared" si="33"/>
        <v>4524</v>
      </c>
      <c r="G32" s="193">
        <f t="shared" si="33"/>
        <v>1773</v>
      </c>
      <c r="H32" s="194">
        <f t="shared" si="33"/>
        <v>17443</v>
      </c>
      <c r="I32" s="193">
        <f t="shared" si="33"/>
        <v>5206</v>
      </c>
      <c r="J32" s="193">
        <f t="shared" si="33"/>
        <v>2918</v>
      </c>
      <c r="K32" s="193">
        <f t="shared" si="33"/>
        <v>3026</v>
      </c>
      <c r="L32" s="193">
        <f t="shared" si="33"/>
        <v>3309</v>
      </c>
      <c r="M32" s="194">
        <f t="shared" si="33"/>
        <v>14459</v>
      </c>
      <c r="N32" s="193">
        <f t="shared" si="33"/>
        <v>4075</v>
      </c>
      <c r="O32" s="173">
        <f t="shared" si="33"/>
        <v>2609</v>
      </c>
      <c r="P32" s="173">
        <f t="shared" si="33"/>
        <v>3535</v>
      </c>
    </row>
    <row r="33" spans="2:16">
      <c r="B33" s="72" t="s">
        <v>11</v>
      </c>
      <c r="C33" s="8"/>
      <c r="D33" s="191">
        <v>-4593</v>
      </c>
      <c r="E33" s="191">
        <v>-4498</v>
      </c>
      <c r="F33" s="191">
        <v>-5116</v>
      </c>
      <c r="G33" s="191">
        <v>-3797</v>
      </c>
      <c r="H33" s="192">
        <v>-18004</v>
      </c>
      <c r="I33" s="191">
        <v>-4426</v>
      </c>
      <c r="J33" s="191">
        <v>-5359</v>
      </c>
      <c r="K33" s="191">
        <v>-4538</v>
      </c>
      <c r="L33" s="191">
        <v>-8069</v>
      </c>
      <c r="M33" s="192">
        <v>-22392</v>
      </c>
      <c r="N33" s="191">
        <v>-3641</v>
      </c>
      <c r="O33" s="172">
        <v>-4305</v>
      </c>
      <c r="P33" s="209">
        <v>-4122</v>
      </c>
    </row>
    <row r="34" spans="2:16">
      <c r="B34" s="111" t="s">
        <v>29</v>
      </c>
      <c r="C34" s="16"/>
      <c r="D34" s="193">
        <f t="shared" ref="D34:P34" si="34">D32+D33</f>
        <v>1749</v>
      </c>
      <c r="E34" s="193">
        <f t="shared" si="34"/>
        <v>306</v>
      </c>
      <c r="F34" s="193">
        <f t="shared" si="34"/>
        <v>-592</v>
      </c>
      <c r="G34" s="193">
        <f t="shared" si="34"/>
        <v>-2024</v>
      </c>
      <c r="H34" s="194">
        <f t="shared" si="34"/>
        <v>-561</v>
      </c>
      <c r="I34" s="193">
        <f t="shared" si="34"/>
        <v>780</v>
      </c>
      <c r="J34" s="193">
        <f t="shared" si="34"/>
        <v>-2441</v>
      </c>
      <c r="K34" s="193">
        <f t="shared" si="34"/>
        <v>-1512</v>
      </c>
      <c r="L34" s="193">
        <f t="shared" si="34"/>
        <v>-4760</v>
      </c>
      <c r="M34" s="194">
        <f t="shared" si="34"/>
        <v>-7933</v>
      </c>
      <c r="N34" s="193">
        <f t="shared" si="34"/>
        <v>434</v>
      </c>
      <c r="O34" s="173">
        <f t="shared" si="34"/>
        <v>-1696</v>
      </c>
      <c r="P34" s="173">
        <f t="shared" si="34"/>
        <v>-587</v>
      </c>
    </row>
    <row r="35" spans="2:16">
      <c r="B35" s="34"/>
      <c r="C35" s="7"/>
      <c r="D35" s="197"/>
      <c r="E35" s="197"/>
      <c r="F35" s="197"/>
      <c r="G35" s="197"/>
      <c r="H35" s="192"/>
      <c r="I35" s="197"/>
      <c r="J35" s="197"/>
      <c r="K35" s="197"/>
      <c r="L35" s="197"/>
      <c r="M35" s="192"/>
      <c r="N35" s="197"/>
      <c r="O35" s="199"/>
      <c r="P35" s="209"/>
    </row>
    <row r="36" spans="2:16">
      <c r="B36" s="34" t="s">
        <v>12</v>
      </c>
      <c r="C36" s="7"/>
      <c r="D36" s="197">
        <f>D34+D37</f>
        <v>3964</v>
      </c>
      <c r="E36" s="197">
        <f t="shared" ref="E36:P36" si="35">E34+E37</f>
        <v>2513</v>
      </c>
      <c r="F36" s="197">
        <f t="shared" si="35"/>
        <v>1682</v>
      </c>
      <c r="G36" s="197">
        <f t="shared" si="35"/>
        <v>272</v>
      </c>
      <c r="H36" s="192">
        <f t="shared" si="35"/>
        <v>8431</v>
      </c>
      <c r="I36" s="197">
        <f t="shared" si="35"/>
        <v>2853</v>
      </c>
      <c r="J36" s="197">
        <f t="shared" si="35"/>
        <v>-292</v>
      </c>
      <c r="K36" s="197">
        <f t="shared" si="35"/>
        <v>343</v>
      </c>
      <c r="L36" s="197">
        <f t="shared" si="35"/>
        <v>-3071</v>
      </c>
      <c r="M36" s="192">
        <f t="shared" si="35"/>
        <v>-167</v>
      </c>
      <c r="N36" s="197">
        <f t="shared" si="35"/>
        <v>2077</v>
      </c>
      <c r="O36" s="199">
        <f t="shared" si="35"/>
        <v>-166</v>
      </c>
      <c r="P36" s="199">
        <f t="shared" si="35"/>
        <v>1053</v>
      </c>
    </row>
    <row r="37" spans="2:16">
      <c r="B37" s="34" t="s">
        <v>178</v>
      </c>
      <c r="C37" s="7"/>
      <c r="D37" s="197">
        <v>2215</v>
      </c>
      <c r="E37" s="197">
        <v>2207</v>
      </c>
      <c r="F37" s="197">
        <v>2274</v>
      </c>
      <c r="G37" s="197">
        <v>2296</v>
      </c>
      <c r="H37" s="192">
        <v>8992</v>
      </c>
      <c r="I37" s="197">
        <v>2073</v>
      </c>
      <c r="J37" s="197">
        <v>2149</v>
      </c>
      <c r="K37" s="197">
        <v>1855</v>
      </c>
      <c r="L37" s="197">
        <v>1689</v>
      </c>
      <c r="M37" s="192">
        <v>7766</v>
      </c>
      <c r="N37" s="197">
        <v>1643</v>
      </c>
      <c r="O37" s="172">
        <v>1530</v>
      </c>
      <c r="P37" s="209">
        <v>1640</v>
      </c>
    </row>
    <row r="38" spans="2:16">
      <c r="B38" s="34"/>
      <c r="C38" s="34"/>
      <c r="D38" s="195"/>
      <c r="E38" s="195"/>
      <c r="F38" s="195"/>
      <c r="G38" s="195"/>
      <c r="H38" s="196"/>
      <c r="I38" s="195"/>
      <c r="J38" s="195"/>
      <c r="K38" s="195"/>
      <c r="L38" s="195"/>
      <c r="M38" s="196"/>
      <c r="N38" s="5"/>
      <c r="O38" s="140"/>
      <c r="P38" s="209"/>
    </row>
    <row r="39" spans="2:16">
      <c r="B39" s="34" t="s">
        <v>192</v>
      </c>
      <c r="C39" s="34"/>
      <c r="D39" s="164">
        <f t="shared" ref="D39:P39" si="36">D36/D30</f>
        <v>9.6647567962940384E-2</v>
      </c>
      <c r="E39" s="164">
        <f t="shared" si="36"/>
        <v>6.2919379068602899E-2</v>
      </c>
      <c r="F39" s="164">
        <f t="shared" si="36"/>
        <v>4.8947996391467567E-2</v>
      </c>
      <c r="G39" s="164">
        <f t="shared" si="36"/>
        <v>8.2765335929892887E-3</v>
      </c>
      <c r="H39" s="165">
        <f t="shared" si="36"/>
        <v>5.6896249207056188E-2</v>
      </c>
      <c r="I39" s="164">
        <f t="shared" si="36"/>
        <v>8.3068860096083857E-2</v>
      </c>
      <c r="J39" s="164">
        <f t="shared" si="36"/>
        <v>-1.0041265474552957E-2</v>
      </c>
      <c r="K39" s="164">
        <f t="shared" si="36"/>
        <v>1.3871476523638128E-2</v>
      </c>
      <c r="L39" s="164">
        <f t="shared" si="36"/>
        <v>-0.12828438948995363</v>
      </c>
      <c r="M39" s="165">
        <f t="shared" si="36"/>
        <v>-1.4898609165767099E-3</v>
      </c>
      <c r="N39" s="164">
        <f t="shared" si="36"/>
        <v>8.3136532842332786E-2</v>
      </c>
      <c r="O39" s="94">
        <f t="shared" si="36"/>
        <v>-7.125380950336953E-3</v>
      </c>
      <c r="P39" s="94">
        <f t="shared" si="36"/>
        <v>4.6833303682618753E-2</v>
      </c>
    </row>
    <row r="40" spans="2:16"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8"/>
      <c r="P40" s="168"/>
    </row>
    <row r="41" spans="2:16"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68"/>
      <c r="P41" s="168"/>
    </row>
    <row r="42" spans="2:16">
      <c r="B42" s="39" t="s">
        <v>183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68"/>
      <c r="P42" s="168"/>
    </row>
    <row r="43" spans="2:16"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68"/>
      <c r="P43" s="168"/>
    </row>
    <row r="44" spans="2:16">
      <c r="B44" s="72" t="s">
        <v>25</v>
      </c>
      <c r="C44" s="8"/>
      <c r="D44" s="191">
        <v>26329.722632530087</v>
      </c>
      <c r="E44" s="191">
        <v>29166.717367469915</v>
      </c>
      <c r="F44" s="191">
        <v>26152.559999999998</v>
      </c>
      <c r="G44" s="191">
        <v>27578</v>
      </c>
      <c r="H44" s="192">
        <v>109227</v>
      </c>
      <c r="I44" s="191">
        <v>24558</v>
      </c>
      <c r="J44" s="191">
        <v>27673</v>
      </c>
      <c r="K44" s="191">
        <v>33702</v>
      </c>
      <c r="L44" s="191">
        <v>25933</v>
      </c>
      <c r="M44" s="192">
        <v>111866</v>
      </c>
      <c r="N44" s="191">
        <v>18248</v>
      </c>
      <c r="O44" s="172">
        <v>17343</v>
      </c>
      <c r="P44" s="209">
        <v>18607</v>
      </c>
    </row>
    <row r="45" spans="2:16">
      <c r="B45" s="72" t="s">
        <v>10</v>
      </c>
      <c r="C45" s="8"/>
      <c r="D45" s="191">
        <v>-19881.336340646274</v>
      </c>
      <c r="E45" s="191">
        <v>-22326.881761680444</v>
      </c>
      <c r="F45" s="191">
        <v>-19821.753360710176</v>
      </c>
      <c r="G45" s="191">
        <v>-21678.371010707615</v>
      </c>
      <c r="H45" s="192">
        <v>-83708.342473744517</v>
      </c>
      <c r="I45" s="191">
        <v>-18549.803206668345</v>
      </c>
      <c r="J45" s="191">
        <v>-20816.818824189762</v>
      </c>
      <c r="K45" s="191">
        <v>-23763.065556281577</v>
      </c>
      <c r="L45" s="191">
        <v>-19705.301493676881</v>
      </c>
      <c r="M45" s="192">
        <v>-82834.989080816566</v>
      </c>
      <c r="N45" s="191">
        <v>-14774.361941296782</v>
      </c>
      <c r="O45" s="172">
        <v>-14524.638058703218</v>
      </c>
      <c r="P45" s="209">
        <v>-15360</v>
      </c>
    </row>
    <row r="46" spans="2:16">
      <c r="B46" s="111" t="s">
        <v>30</v>
      </c>
      <c r="C46" s="16"/>
      <c r="D46" s="193">
        <f>D44+D45</f>
        <v>6448.3862918838131</v>
      </c>
      <c r="E46" s="193">
        <f t="shared" ref="E46" si="37">E44+E45</f>
        <v>6839.8356057894707</v>
      </c>
      <c r="F46" s="193">
        <f t="shared" ref="F46" si="38">F44+F45</f>
        <v>6330.8066392898218</v>
      </c>
      <c r="G46" s="193">
        <f t="shared" ref="G46" si="39">G44+G45</f>
        <v>5899.6289892923851</v>
      </c>
      <c r="H46" s="194">
        <f t="shared" ref="H46" si="40">H44+H45</f>
        <v>25518.657526255483</v>
      </c>
      <c r="I46" s="193">
        <f t="shared" ref="I46" si="41">I44+I45</f>
        <v>6008.1967933316555</v>
      </c>
      <c r="J46" s="193">
        <f t="shared" ref="J46" si="42">J44+J45</f>
        <v>6856.1811758102376</v>
      </c>
      <c r="K46" s="193">
        <f t="shared" ref="K46" si="43">K44+K45</f>
        <v>9938.9344437184227</v>
      </c>
      <c r="L46" s="193">
        <f t="shared" ref="L46" si="44">L44+L45</f>
        <v>6227.6985063231186</v>
      </c>
      <c r="M46" s="194">
        <f t="shared" ref="M46" si="45">M44+M45</f>
        <v>29031.010919183434</v>
      </c>
      <c r="N46" s="193">
        <f t="shared" ref="N46:P46" si="46">N44+N45</f>
        <v>3473.6380587032181</v>
      </c>
      <c r="O46" s="173">
        <f t="shared" si="46"/>
        <v>2818.3619412967819</v>
      </c>
      <c r="P46" s="173">
        <f t="shared" si="46"/>
        <v>3247</v>
      </c>
    </row>
    <row r="47" spans="2:16">
      <c r="B47" s="72" t="s">
        <v>11</v>
      </c>
      <c r="C47" s="8"/>
      <c r="D47" s="191">
        <v>-1594.6927127124636</v>
      </c>
      <c r="E47" s="191">
        <v>-1975.9610167243907</v>
      </c>
      <c r="F47" s="191">
        <v>-1556.2775238067397</v>
      </c>
      <c r="G47" s="191">
        <v>-1742.1633904684127</v>
      </c>
      <c r="H47" s="192">
        <v>-6869.0946437120074</v>
      </c>
      <c r="I47" s="191">
        <v>-1833.0538141081593</v>
      </c>
      <c r="J47" s="191">
        <v>-1760.9260298506576</v>
      </c>
      <c r="K47" s="191">
        <v>-1786.1723769903949</v>
      </c>
      <c r="L47" s="191">
        <v>-1455.3717457689861</v>
      </c>
      <c r="M47" s="192">
        <v>-6835.5239667181977</v>
      </c>
      <c r="N47" s="191">
        <v>-1143.8700890319687</v>
      </c>
      <c r="O47" s="172">
        <v>-1225.1299109680313</v>
      </c>
      <c r="P47" s="209">
        <v>-1194</v>
      </c>
    </row>
    <row r="48" spans="2:16">
      <c r="B48" s="111" t="s">
        <v>29</v>
      </c>
      <c r="C48" s="16"/>
      <c r="D48" s="193">
        <f>D46+D47</f>
        <v>4853.6935791713495</v>
      </c>
      <c r="E48" s="193">
        <f t="shared" ref="E48" si="47">E46+E47</f>
        <v>4863.8745890650798</v>
      </c>
      <c r="F48" s="193">
        <f t="shared" ref="F48" si="48">F46+F47</f>
        <v>4774.529115483082</v>
      </c>
      <c r="G48" s="193">
        <f t="shared" ref="G48" si="49">G46+G47</f>
        <v>4157.465598823972</v>
      </c>
      <c r="H48" s="194">
        <f t="shared" ref="H48" si="50">H46+H47</f>
        <v>18649.562882543476</v>
      </c>
      <c r="I48" s="193">
        <f t="shared" ref="I48" si="51">I46+I47</f>
        <v>4175.1429792234958</v>
      </c>
      <c r="J48" s="193">
        <f t="shared" ref="J48" si="52">J46+J47</f>
        <v>5095.2551459595797</v>
      </c>
      <c r="K48" s="193">
        <f t="shared" ref="K48" si="53">K46+K47</f>
        <v>8152.762066728028</v>
      </c>
      <c r="L48" s="193">
        <f t="shared" ref="L48" si="54">L46+L47</f>
        <v>4772.3267605541323</v>
      </c>
      <c r="M48" s="194">
        <f t="shared" ref="M48" si="55">M46+M47</f>
        <v>22195.486952465239</v>
      </c>
      <c r="N48" s="193">
        <f t="shared" ref="N48:P48" si="56">N46+N47</f>
        <v>2329.7679696712494</v>
      </c>
      <c r="O48" s="173">
        <f t="shared" si="56"/>
        <v>1593.2320303287506</v>
      </c>
      <c r="P48" s="173">
        <f t="shared" si="56"/>
        <v>2053</v>
      </c>
    </row>
    <row r="49" spans="2:16">
      <c r="B49" s="34"/>
      <c r="C49" s="7"/>
      <c r="D49" s="197"/>
      <c r="E49" s="197"/>
      <c r="F49" s="197"/>
      <c r="G49" s="197"/>
      <c r="H49" s="192"/>
      <c r="I49" s="197"/>
      <c r="J49" s="197"/>
      <c r="K49" s="197"/>
      <c r="L49" s="197"/>
      <c r="M49" s="192"/>
      <c r="N49" s="197"/>
      <c r="O49" s="168"/>
      <c r="P49" s="209"/>
    </row>
    <row r="50" spans="2:16">
      <c r="B50" s="34" t="s">
        <v>12</v>
      </c>
      <c r="C50" s="7"/>
      <c r="D50" s="197">
        <f>D48+D51</f>
        <v>6248.6935791713495</v>
      </c>
      <c r="E50" s="197">
        <f t="shared" ref="E50:N50" si="57">E48+E51</f>
        <v>6554.8745890650798</v>
      </c>
      <c r="F50" s="197">
        <f t="shared" si="57"/>
        <v>5327.529115483082</v>
      </c>
      <c r="G50" s="197">
        <f t="shared" si="57"/>
        <v>7287.465598823972</v>
      </c>
      <c r="H50" s="192">
        <f t="shared" si="57"/>
        <v>25418.562882543476</v>
      </c>
      <c r="I50" s="197">
        <f t="shared" si="57"/>
        <v>6089.1429792234958</v>
      </c>
      <c r="J50" s="197">
        <f t="shared" si="57"/>
        <v>6654.2551459595797</v>
      </c>
      <c r="K50" s="197">
        <f t="shared" si="57"/>
        <v>10241.762066728028</v>
      </c>
      <c r="L50" s="197">
        <f t="shared" si="57"/>
        <v>6133.5535480848785</v>
      </c>
      <c r="M50" s="192">
        <f t="shared" si="57"/>
        <v>29118.713739995983</v>
      </c>
      <c r="N50" s="197">
        <f t="shared" si="57"/>
        <v>3282.6199127583113</v>
      </c>
      <c r="O50" s="199">
        <f>O48+O51</f>
        <v>2520.8760802767883</v>
      </c>
      <c r="P50" s="199">
        <f>P48+P51</f>
        <v>2968.3144313257999</v>
      </c>
    </row>
    <row r="51" spans="2:16">
      <c r="B51" s="34" t="s">
        <v>178</v>
      </c>
      <c r="C51" s="7"/>
      <c r="D51" s="197">
        <v>1395</v>
      </c>
      <c r="E51" s="197">
        <v>1691</v>
      </c>
      <c r="F51" s="197">
        <v>553</v>
      </c>
      <c r="G51" s="197">
        <v>3130</v>
      </c>
      <c r="H51" s="192">
        <f t="shared" ref="H51" si="58">SUM(D51:G51)</f>
        <v>6769</v>
      </c>
      <c r="I51" s="197">
        <v>1914</v>
      </c>
      <c r="J51" s="197">
        <v>1559</v>
      </c>
      <c r="K51" s="197">
        <v>2089</v>
      </c>
      <c r="L51" s="197">
        <v>1361.2267875307459</v>
      </c>
      <c r="M51" s="192">
        <f t="shared" ref="M51" si="59">SUM(I51:L51)</f>
        <v>6923.2267875307462</v>
      </c>
      <c r="N51" s="197">
        <v>952.85194308706195</v>
      </c>
      <c r="O51" s="172">
        <v>927.64404994803795</v>
      </c>
      <c r="P51" s="209">
        <v>915.31443132580011</v>
      </c>
    </row>
    <row r="52" spans="2:16">
      <c r="B52" s="34"/>
      <c r="C52" s="34"/>
      <c r="D52" s="195"/>
      <c r="E52" s="195"/>
      <c r="F52" s="195"/>
      <c r="G52" s="195"/>
      <c r="H52" s="196"/>
      <c r="I52" s="195"/>
      <c r="J52" s="195"/>
      <c r="K52" s="195"/>
      <c r="L52" s="195"/>
      <c r="M52" s="196"/>
      <c r="N52" s="5"/>
      <c r="O52" s="168"/>
      <c r="P52" s="209"/>
    </row>
    <row r="53" spans="2:16">
      <c r="B53" s="34" t="s">
        <v>192</v>
      </c>
      <c r="C53" s="34"/>
      <c r="D53" s="164">
        <f t="shared" ref="D53:P53" si="60">D50/D44</f>
        <v>0.23732470206317921</v>
      </c>
      <c r="E53" s="164">
        <f t="shared" si="60"/>
        <v>0.22473816667404031</v>
      </c>
      <c r="F53" s="164">
        <f t="shared" si="60"/>
        <v>0.20370966037294561</v>
      </c>
      <c r="G53" s="164">
        <f t="shared" si="60"/>
        <v>0.26424924210689577</v>
      </c>
      <c r="H53" s="165">
        <f t="shared" si="60"/>
        <v>0.23271318339369823</v>
      </c>
      <c r="I53" s="164">
        <f t="shared" si="60"/>
        <v>0.24794946572292106</v>
      </c>
      <c r="J53" s="164">
        <f t="shared" si="60"/>
        <v>0.24046020113321936</v>
      </c>
      <c r="K53" s="164">
        <f t="shared" si="60"/>
        <v>0.30389181848934865</v>
      </c>
      <c r="L53" s="164">
        <f t="shared" si="60"/>
        <v>0.23651538765607058</v>
      </c>
      <c r="M53" s="165">
        <f t="shared" si="60"/>
        <v>0.26029994582800836</v>
      </c>
      <c r="N53" s="164">
        <f t="shared" si="60"/>
        <v>0.17988929815641777</v>
      </c>
      <c r="O53" s="94">
        <f t="shared" si="60"/>
        <v>0.14535409561649013</v>
      </c>
      <c r="P53" s="94">
        <f t="shared" si="60"/>
        <v>0.15952676043025743</v>
      </c>
    </row>
    <row r="54" spans="2:16">
      <c r="B54" s="34" t="s">
        <v>184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showGridLines="0" zoomScale="85" zoomScaleNormal="85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RowHeight="15"/>
  <cols>
    <col min="1" max="1" width="5.7109375" style="1" customWidth="1"/>
    <col min="2" max="2" width="25.85546875" style="34" bestFit="1" customWidth="1"/>
    <col min="3" max="13" width="11.42578125" style="15"/>
    <col min="14" max="15" width="11.42578125" style="141"/>
    <col min="16" max="16384" width="11.42578125" style="1"/>
  </cols>
  <sheetData>
    <row r="1" spans="2:15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</row>
    <row r="2" spans="2:15">
      <c r="B2" s="79" t="s">
        <v>186</v>
      </c>
      <c r="C2" s="77"/>
      <c r="D2" s="77"/>
      <c r="E2" s="77"/>
      <c r="F2" s="77"/>
      <c r="G2" s="77"/>
      <c r="H2" s="77"/>
      <c r="I2" s="77"/>
      <c r="J2" s="77"/>
      <c r="K2" s="77"/>
      <c r="L2" s="158"/>
      <c r="M2" s="77"/>
    </row>
    <row r="3" spans="2:15">
      <c r="B3" s="71"/>
      <c r="C3" s="77"/>
      <c r="D3" s="77"/>
      <c r="E3" s="77"/>
      <c r="F3" s="77"/>
      <c r="G3" s="77"/>
      <c r="H3" s="77"/>
      <c r="I3" s="77"/>
      <c r="J3" s="77"/>
      <c r="K3" s="77"/>
      <c r="L3" s="158"/>
      <c r="M3" s="77"/>
    </row>
    <row r="4" spans="2:15">
      <c r="B4" s="72" t="s">
        <v>216</v>
      </c>
      <c r="C4" s="77">
        <v>4478</v>
      </c>
      <c r="D4" s="77">
        <v>5260</v>
      </c>
      <c r="E4" s="77">
        <v>7032</v>
      </c>
      <c r="F4" s="77">
        <v>7241</v>
      </c>
      <c r="G4" s="159">
        <f>SUM(C4:F4)</f>
        <v>24011</v>
      </c>
      <c r="H4" s="77">
        <v>7163</v>
      </c>
      <c r="I4" s="77">
        <v>7546</v>
      </c>
      <c r="J4" s="77">
        <v>7511</v>
      </c>
      <c r="K4" s="77">
        <v>7311</v>
      </c>
      <c r="L4" s="159">
        <f t="shared" ref="L4:L6" si="0">SUM(H4:K4)</f>
        <v>29531</v>
      </c>
      <c r="M4" s="77">
        <v>7209</v>
      </c>
      <c r="N4" s="77">
        <v>7581</v>
      </c>
      <c r="O4" s="77">
        <v>7193</v>
      </c>
    </row>
    <row r="5" spans="2:15">
      <c r="B5" s="72" t="s">
        <v>218</v>
      </c>
      <c r="C5" s="77">
        <v>1888</v>
      </c>
      <c r="D5" s="77">
        <v>1785</v>
      </c>
      <c r="E5" s="77">
        <v>5803</v>
      </c>
      <c r="F5" s="77">
        <v>4696</v>
      </c>
      <c r="G5" s="159">
        <f t="shared" ref="G5:G6" si="1">SUM(C5:F5)</f>
        <v>14172</v>
      </c>
      <c r="H5" s="77">
        <v>5263</v>
      </c>
      <c r="I5" s="77">
        <v>5491</v>
      </c>
      <c r="J5" s="77">
        <v>5249</v>
      </c>
      <c r="K5" s="77">
        <v>5222</v>
      </c>
      <c r="L5" s="159">
        <f t="shared" si="0"/>
        <v>21225</v>
      </c>
      <c r="M5" s="77">
        <v>5605</v>
      </c>
      <c r="N5" s="77">
        <v>5802</v>
      </c>
      <c r="O5" s="77">
        <v>5708</v>
      </c>
    </row>
    <row r="6" spans="2:15">
      <c r="B6" s="72" t="s">
        <v>221</v>
      </c>
      <c r="C6" s="77">
        <v>11505.599999999999</v>
      </c>
      <c r="D6" s="77">
        <v>11805.35</v>
      </c>
      <c r="E6" s="77">
        <v>12226.39</v>
      </c>
      <c r="F6" s="77">
        <v>11732.83</v>
      </c>
      <c r="G6" s="159">
        <f t="shared" si="1"/>
        <v>47270.17</v>
      </c>
      <c r="H6" s="77">
        <v>11070.45</v>
      </c>
      <c r="I6" s="77">
        <v>10960.109999999999</v>
      </c>
      <c r="J6" s="77">
        <v>11399.67</v>
      </c>
      <c r="K6" s="77">
        <v>10767.74</v>
      </c>
      <c r="L6" s="159">
        <f t="shared" si="0"/>
        <v>44197.969999999994</v>
      </c>
      <c r="M6" s="77">
        <v>9653.2000000000007</v>
      </c>
      <c r="N6" s="77">
        <v>9510.15</v>
      </c>
      <c r="O6" s="77">
        <v>9741.85</v>
      </c>
    </row>
    <row r="7" spans="2:15" s="218" customFormat="1">
      <c r="B7" s="7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2:15" s="9" customFormat="1">
      <c r="B8" s="6" t="s">
        <v>222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2:15" s="9" customFormat="1">
      <c r="B9" s="6" t="s">
        <v>219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158"/>
      <c r="N9" s="154"/>
      <c r="O9" s="154"/>
    </row>
    <row r="10" spans="2:15" s="9" customFormat="1">
      <c r="B10" s="6" t="s">
        <v>220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158"/>
      <c r="N10" s="154"/>
      <c r="O10" s="154"/>
    </row>
    <row r="11" spans="2:15" s="9" customFormat="1">
      <c r="B11" s="6" t="s">
        <v>187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158"/>
      <c r="N11" s="154"/>
      <c r="O11" s="154"/>
    </row>
    <row r="12" spans="2:15" s="9" customFormat="1">
      <c r="B12" s="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158"/>
      <c r="N12" s="154"/>
      <c r="O12" s="154"/>
    </row>
    <row r="13" spans="2:1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53"/>
      <c r="O13" s="153"/>
    </row>
    <row r="14" spans="2:15">
      <c r="B14" s="46" t="s">
        <v>215</v>
      </c>
      <c r="C14" s="158"/>
      <c r="D14" s="158"/>
      <c r="E14" s="158"/>
      <c r="F14" s="160"/>
      <c r="G14" s="160"/>
      <c r="H14" s="158"/>
      <c r="I14" s="158"/>
      <c r="J14" s="158"/>
      <c r="K14" s="158"/>
      <c r="L14" s="160"/>
      <c r="M14" s="158"/>
      <c r="N14" s="153"/>
      <c r="O14" s="153"/>
    </row>
    <row r="15" spans="2:15">
      <c r="B15" s="72" t="s">
        <v>125</v>
      </c>
      <c r="C15" s="161">
        <v>16951</v>
      </c>
      <c r="D15" s="161">
        <v>17895</v>
      </c>
      <c r="E15" s="161">
        <v>19464</v>
      </c>
      <c r="F15" s="162">
        <v>18430</v>
      </c>
      <c r="G15" s="163">
        <v>72740</v>
      </c>
      <c r="H15" s="161">
        <v>18873</v>
      </c>
      <c r="I15" s="161">
        <v>19110</v>
      </c>
      <c r="J15" s="161">
        <v>18769</v>
      </c>
      <c r="K15" s="161">
        <v>18356</v>
      </c>
      <c r="L15" s="163">
        <v>75108</v>
      </c>
      <c r="M15" s="161">
        <v>18215</v>
      </c>
      <c r="N15" s="161">
        <v>18461</v>
      </c>
      <c r="O15" s="161">
        <v>17827</v>
      </c>
    </row>
    <row r="16" spans="2:15">
      <c r="B16" s="73" t="s">
        <v>126</v>
      </c>
      <c r="C16" s="164">
        <v>2.4855142443264144E-2</v>
      </c>
      <c r="D16" s="164">
        <v>7.6397888168946659E-2</v>
      </c>
      <c r="E16" s="164">
        <v>0.19536395413012819</v>
      </c>
      <c r="F16" s="164">
        <v>0.10163582089552237</v>
      </c>
      <c r="G16" s="165">
        <v>0.10201680418747072</v>
      </c>
      <c r="H16" s="164">
        <v>0.11357024228789503</v>
      </c>
      <c r="I16" s="164">
        <v>6.7631288528208433E-2</v>
      </c>
      <c r="J16" s="164">
        <v>-3.5490027086924392E-2</v>
      </c>
      <c r="K16" s="164">
        <v>-4.3571567926123933E-3</v>
      </c>
      <c r="L16" s="165">
        <v>3.2468243539202746E-2</v>
      </c>
      <c r="M16" s="164">
        <f>M15/H15-1</f>
        <v>-3.4864621416838881E-2</v>
      </c>
      <c r="N16" s="164">
        <f>N15/I15-1</f>
        <v>-3.396127681841965E-2</v>
      </c>
      <c r="O16" s="164">
        <f>O15/J15-1</f>
        <v>-5.0189141669774617E-2</v>
      </c>
    </row>
    <row r="17" spans="2:15">
      <c r="B17" s="74"/>
      <c r="C17" s="77"/>
      <c r="D17" s="77"/>
      <c r="E17" s="77"/>
      <c r="F17" s="162"/>
      <c r="G17" s="162"/>
      <c r="H17" s="77"/>
      <c r="I17" s="77"/>
      <c r="J17" s="77"/>
      <c r="K17" s="77"/>
      <c r="L17" s="162"/>
      <c r="M17" s="77"/>
      <c r="N17" s="77"/>
      <c r="O17" s="77"/>
    </row>
    <row r="18" spans="2:15">
      <c r="B18" s="46" t="s">
        <v>139</v>
      </c>
      <c r="C18" s="77"/>
      <c r="D18" s="77"/>
      <c r="E18" s="77"/>
      <c r="F18" s="162"/>
      <c r="G18" s="162"/>
      <c r="H18" s="77"/>
      <c r="I18" s="77"/>
      <c r="J18" s="77"/>
      <c r="K18" s="77"/>
      <c r="L18" s="162"/>
      <c r="M18" s="77"/>
      <c r="N18" s="77"/>
      <c r="O18" s="77"/>
    </row>
    <row r="19" spans="2:15">
      <c r="B19" s="72" t="s">
        <v>125</v>
      </c>
      <c r="C19" s="161">
        <v>920.59999999999991</v>
      </c>
      <c r="D19" s="161">
        <v>955.34999999999991</v>
      </c>
      <c r="E19" s="161">
        <v>5597.39</v>
      </c>
      <c r="F19" s="162">
        <v>5239.83</v>
      </c>
      <c r="G19" s="163">
        <v>12713.17</v>
      </c>
      <c r="H19" s="161">
        <v>4623.45</v>
      </c>
      <c r="I19" s="161">
        <v>4887.1099999999997</v>
      </c>
      <c r="J19" s="161">
        <v>5390.67</v>
      </c>
      <c r="K19" s="161">
        <v>4944.74</v>
      </c>
      <c r="L19" s="163">
        <v>19845.97</v>
      </c>
      <c r="M19" s="161">
        <v>4252.2</v>
      </c>
      <c r="N19" s="161">
        <v>4432.1500000000005</v>
      </c>
      <c r="O19" s="161">
        <v>4815.8500000000004</v>
      </c>
    </row>
    <row r="20" spans="2:15">
      <c r="B20" s="73" t="s">
        <v>126</v>
      </c>
      <c r="C20" s="164">
        <v>-1.7278617710583255E-2</v>
      </c>
      <c r="D20" s="164">
        <v>3.515625E-2</v>
      </c>
      <c r="E20" s="164">
        <v>5.0578195030677513</v>
      </c>
      <c r="F20" s="164">
        <v>4.6248369395301712</v>
      </c>
      <c r="G20" s="165">
        <v>2.4651673700641732</v>
      </c>
      <c r="H20" s="164">
        <v>4.1449315990132316</v>
      </c>
      <c r="I20" s="164">
        <v>4.3273667418449859</v>
      </c>
      <c r="J20" s="164">
        <v>-3.7697154935091293E-2</v>
      </c>
      <c r="K20" s="164">
        <v>-5.5331839622189571E-2</v>
      </c>
      <c r="L20" s="165">
        <v>0.56656314527078844</v>
      </c>
      <c r="M20" s="164">
        <f>M19/H19-1</f>
        <v>-8.0297180676767388E-2</v>
      </c>
      <c r="N20" s="164">
        <f>N19/I19-1</f>
        <v>-9.3093873475325717E-2</v>
      </c>
      <c r="O20" s="164">
        <f>O19/J19-1</f>
        <v>-0.10663238521371177</v>
      </c>
    </row>
    <row r="22" spans="2:15">
      <c r="B22" s="6" t="s">
        <v>184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/>
  <cols>
    <col min="1" max="1" width="5.7109375" style="1" customWidth="1"/>
    <col min="2" max="2" width="27.5703125" style="34" customWidth="1"/>
    <col min="3" max="13" width="11.42578125" style="34"/>
    <col min="14" max="16384" width="11.42578125" style="1"/>
  </cols>
  <sheetData>
    <row r="1" spans="2:15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</row>
    <row r="2" spans="2:15">
      <c r="B2" s="79" t="s">
        <v>127</v>
      </c>
      <c r="C2" s="75"/>
      <c r="D2" s="75"/>
      <c r="E2" s="75"/>
      <c r="F2" s="75"/>
      <c r="G2" s="75"/>
      <c r="H2" s="75"/>
      <c r="I2" s="75"/>
      <c r="J2" s="75"/>
      <c r="K2" s="75"/>
      <c r="L2" s="71"/>
      <c r="M2" s="75"/>
    </row>
    <row r="3" spans="2:15">
      <c r="B3" s="71"/>
      <c r="C3" s="77"/>
      <c r="D3" s="77"/>
      <c r="E3" s="77"/>
      <c r="F3" s="77"/>
      <c r="G3" s="77"/>
      <c r="H3" s="77"/>
      <c r="I3" s="77"/>
      <c r="J3" s="77"/>
      <c r="K3" s="75"/>
      <c r="L3" s="71"/>
      <c r="M3" s="75"/>
    </row>
    <row r="4" spans="2:15">
      <c r="B4" s="113" t="s">
        <v>197</v>
      </c>
      <c r="C4" s="77">
        <f>SUM(C6:C9)</f>
        <v>1427877.0995812463</v>
      </c>
      <c r="D4" s="77">
        <f t="shared" ref="D4:N4" si="0">SUM(D6:D9)</f>
        <v>1609088.1851519996</v>
      </c>
      <c r="E4" s="77">
        <f t="shared" si="0"/>
        <v>1725872.765903</v>
      </c>
      <c r="F4" s="77">
        <f t="shared" si="0"/>
        <v>1745060.8389889998</v>
      </c>
      <c r="G4" s="159">
        <f t="shared" si="0"/>
        <v>6507898.8896252466</v>
      </c>
      <c r="H4" s="77">
        <f t="shared" si="0"/>
        <v>1644929.6248750002</v>
      </c>
      <c r="I4" s="77">
        <f t="shared" si="0"/>
        <v>1558297.933921</v>
      </c>
      <c r="J4" s="77">
        <f t="shared" si="0"/>
        <v>1656827.4864229998</v>
      </c>
      <c r="K4" s="77">
        <f t="shared" si="0"/>
        <v>1243816.1816324997</v>
      </c>
      <c r="L4" s="159">
        <f t="shared" si="0"/>
        <v>6103871.2268514996</v>
      </c>
      <c r="M4" s="77">
        <f t="shared" si="0"/>
        <v>1233233.1718692295</v>
      </c>
      <c r="N4" s="77">
        <f t="shared" si="0"/>
        <v>1549519</v>
      </c>
      <c r="O4" s="77">
        <f t="shared" ref="O4" si="1">SUM(O6:O9)</f>
        <v>1619599.6222175718</v>
      </c>
    </row>
    <row r="5" spans="2:15">
      <c r="B5" s="114" t="s">
        <v>137</v>
      </c>
      <c r="C5" s="94">
        <v>0.10337571943622703</v>
      </c>
      <c r="D5" s="94">
        <v>-9.7691112861155727E-3</v>
      </c>
      <c r="E5" s="94">
        <v>0.17852897876868523</v>
      </c>
      <c r="F5" s="94">
        <v>0.16993697919787421</v>
      </c>
      <c r="G5" s="94">
        <v>0.10771308232407906</v>
      </c>
      <c r="H5" s="94">
        <f>H4/C4-1</f>
        <v>0.15201064948615595</v>
      </c>
      <c r="I5" s="94">
        <f t="shared" ref="I5:K5" si="2">I4/D4-1</f>
        <v>-3.156461634587282E-2</v>
      </c>
      <c r="J5" s="94">
        <f t="shared" si="2"/>
        <v>-4.0006007884291983E-2</v>
      </c>
      <c r="K5" s="94">
        <f t="shared" si="2"/>
        <v>-0.2872362075621937</v>
      </c>
      <c r="L5" s="94">
        <f>L4/G4-1</f>
        <v>-6.2082658262844093E-2</v>
      </c>
      <c r="M5" s="94">
        <f>M4/H4-1</f>
        <v>-0.25028210738015977</v>
      </c>
      <c r="N5" s="94">
        <f>N4/I4-1</f>
        <v>-5.6336684596060005E-3</v>
      </c>
      <c r="O5" s="94">
        <f>O4/J4-1</f>
        <v>-2.2469366612091202E-2</v>
      </c>
    </row>
    <row r="6" spans="2:15">
      <c r="B6" s="73" t="s">
        <v>14</v>
      </c>
      <c r="C6" s="77">
        <v>444054.69920000003</v>
      </c>
      <c r="D6" s="77">
        <v>557765.96099999989</v>
      </c>
      <c r="E6" s="77">
        <v>562266.16299999994</v>
      </c>
      <c r="F6" s="77">
        <v>572024.25799999991</v>
      </c>
      <c r="G6" s="159">
        <v>2136111.0811999999</v>
      </c>
      <c r="H6" s="77">
        <v>523079.38500000001</v>
      </c>
      <c r="I6" s="77">
        <v>421777.234</v>
      </c>
      <c r="J6" s="77">
        <v>604602.18799999997</v>
      </c>
      <c r="K6" s="77">
        <v>512143.23900000006</v>
      </c>
      <c r="L6" s="159">
        <v>2061602.0460000001</v>
      </c>
      <c r="M6" s="77">
        <v>450984.799</v>
      </c>
      <c r="N6" s="77">
        <v>530526</v>
      </c>
      <c r="O6" s="77">
        <v>619864.61</v>
      </c>
    </row>
    <row r="7" spans="2:15">
      <c r="B7" s="73" t="s">
        <v>78</v>
      </c>
      <c r="C7" s="77">
        <v>528711.20000000007</v>
      </c>
      <c r="D7" s="77">
        <v>577703.6</v>
      </c>
      <c r="E7" s="77">
        <v>701542.40000000002</v>
      </c>
      <c r="F7" s="77">
        <v>720551.60000000009</v>
      </c>
      <c r="G7" s="159">
        <v>2528508.8000000003</v>
      </c>
      <c r="H7" s="77">
        <v>720936</v>
      </c>
      <c r="I7" s="77">
        <v>664218.4</v>
      </c>
      <c r="J7" s="77">
        <v>612262.40000000002</v>
      </c>
      <c r="K7" s="77">
        <v>278045.19999999972</v>
      </c>
      <c r="L7" s="159">
        <v>2275461.9999999995</v>
      </c>
      <c r="M7" s="77">
        <v>317288.30125522939</v>
      </c>
      <c r="N7" s="77">
        <v>505648</v>
      </c>
      <c r="O7" s="77">
        <v>412354.7322175717</v>
      </c>
    </row>
    <row r="8" spans="2:15">
      <c r="B8" s="73" t="s">
        <v>17</v>
      </c>
      <c r="C8" s="77">
        <v>283334.93508424604</v>
      </c>
      <c r="D8" s="77">
        <v>302283.55839199998</v>
      </c>
      <c r="E8" s="77">
        <v>283563.507576</v>
      </c>
      <c r="F8" s="77">
        <v>239777.44663199998</v>
      </c>
      <c r="G8" s="159">
        <v>1108959.4476842459</v>
      </c>
      <c r="H8" s="77">
        <v>281815.89852799999</v>
      </c>
      <c r="I8" s="77">
        <v>286551.61974400003</v>
      </c>
      <c r="J8" s="77">
        <v>269964.64999999997</v>
      </c>
      <c r="K8" s="77">
        <v>251275.88288949989</v>
      </c>
      <c r="L8" s="159">
        <v>1089608.0511614999</v>
      </c>
      <c r="M8" s="77">
        <v>254533.65999999997</v>
      </c>
      <c r="N8" s="77">
        <v>277126</v>
      </c>
      <c r="O8" s="77">
        <v>321313.90000000002</v>
      </c>
    </row>
    <row r="9" spans="2:15">
      <c r="B9" s="73" t="s">
        <v>15</v>
      </c>
      <c r="C9" s="77">
        <v>171776.26529700001</v>
      </c>
      <c r="D9" s="77">
        <v>171335.06575999997</v>
      </c>
      <c r="E9" s="77">
        <v>178500.69532699999</v>
      </c>
      <c r="F9" s="77">
        <v>212707.53435700003</v>
      </c>
      <c r="G9" s="159">
        <v>734319.56074099999</v>
      </c>
      <c r="H9" s="77">
        <v>119098.34134700001</v>
      </c>
      <c r="I9" s="77">
        <v>185750.680177</v>
      </c>
      <c r="J9" s="77">
        <v>169998.24842299998</v>
      </c>
      <c r="K9" s="77">
        <v>202351.85974300012</v>
      </c>
      <c r="L9" s="159">
        <v>677199.12969000009</v>
      </c>
      <c r="M9" s="77">
        <v>210426.41161400001</v>
      </c>
      <c r="N9" s="77">
        <v>236219</v>
      </c>
      <c r="O9" s="77">
        <v>266066.38</v>
      </c>
    </row>
    <row r="10" spans="2:15">
      <c r="B10" s="74"/>
      <c r="C10" s="77"/>
      <c r="D10" s="77"/>
      <c r="E10" s="77"/>
      <c r="F10" s="77"/>
      <c r="G10" s="77"/>
      <c r="H10" s="77"/>
      <c r="I10" s="77"/>
      <c r="J10" s="77"/>
      <c r="K10" s="77"/>
      <c r="L10" s="158"/>
      <c r="M10" s="77"/>
      <c r="N10" s="153"/>
      <c r="O10" s="153"/>
    </row>
    <row r="11" spans="2:15">
      <c r="B11" s="74"/>
      <c r="C11" s="77"/>
      <c r="D11" s="77"/>
      <c r="E11" s="77"/>
      <c r="F11" s="77"/>
      <c r="G11" s="77"/>
      <c r="H11" s="77"/>
      <c r="I11" s="77"/>
      <c r="J11" s="77"/>
      <c r="K11" s="77"/>
      <c r="L11" s="158"/>
      <c r="M11" s="77"/>
      <c r="N11" s="153"/>
      <c r="O11" s="153"/>
    </row>
    <row r="12" spans="2:15">
      <c r="B12" s="113" t="s">
        <v>198</v>
      </c>
      <c r="C12" s="77">
        <f>SUM(C14:C20)</f>
        <v>2418168.4546760004</v>
      </c>
      <c r="D12" s="77">
        <f t="shared" ref="D12:M12" si="3">SUM(D14:D20)</f>
        <v>2847944.4410645002</v>
      </c>
      <c r="E12" s="77">
        <f t="shared" si="3"/>
        <v>2654991.7147234995</v>
      </c>
      <c r="F12" s="77">
        <f t="shared" si="3"/>
        <v>2632264.3358979998</v>
      </c>
      <c r="G12" s="159">
        <f t="shared" si="3"/>
        <v>10553368.946361998</v>
      </c>
      <c r="H12" s="77">
        <f t="shared" si="3"/>
        <v>2746738.1628924999</v>
      </c>
      <c r="I12" s="77">
        <f t="shared" si="3"/>
        <v>2725284.5111159999</v>
      </c>
      <c r="J12" s="77">
        <f t="shared" si="3"/>
        <v>2677161.7308075</v>
      </c>
      <c r="K12" s="77">
        <f t="shared" si="3"/>
        <v>3042685.7568930001</v>
      </c>
      <c r="L12" s="159">
        <f t="shared" si="3"/>
        <v>11191870.161708999</v>
      </c>
      <c r="M12" s="77">
        <f t="shared" si="3"/>
        <v>3347034.7756930497</v>
      </c>
      <c r="N12" s="77">
        <f>SUM(N14:N20)</f>
        <v>3428983.2195000001</v>
      </c>
      <c r="O12" s="77">
        <f>SUM(O14:O20)</f>
        <v>3293319.5120234997</v>
      </c>
    </row>
    <row r="13" spans="2:15">
      <c r="B13" s="114" t="s">
        <v>137</v>
      </c>
      <c r="C13" s="210">
        <v>-0.10451579270494427</v>
      </c>
      <c r="D13" s="210">
        <v>-6.195383136274879E-4</v>
      </c>
      <c r="E13" s="210">
        <v>-2.7893601703478876E-2</v>
      </c>
      <c r="F13" s="210">
        <v>-7.0618216581876503E-2</v>
      </c>
      <c r="G13" s="210">
        <v>-5.0406229769993871E-2</v>
      </c>
      <c r="H13" s="94">
        <f>H12/C12-1</f>
        <v>0.13587544225099202</v>
      </c>
      <c r="I13" s="94">
        <f t="shared" ref="I13" si="4">I12/D12-1</f>
        <v>-4.3069635832731601E-2</v>
      </c>
      <c r="J13" s="94">
        <f t="shared" ref="J13" si="5">J12/E12-1</f>
        <v>8.3503146021339791E-3</v>
      </c>
      <c r="K13" s="94">
        <f t="shared" ref="K13" si="6">K12/F12-1</f>
        <v>0.15591953110400092</v>
      </c>
      <c r="L13" s="94">
        <f>L12/G12-1</f>
        <v>6.0502121985141821E-2</v>
      </c>
      <c r="M13" s="94">
        <f>M12/H12-1</f>
        <v>0.2185489031718979</v>
      </c>
      <c r="N13" s="94">
        <f>N12/I12-1</f>
        <v>0.25821109888297</v>
      </c>
      <c r="O13" s="94">
        <f>O12/J12-1</f>
        <v>0.23015336508271056</v>
      </c>
    </row>
    <row r="14" spans="2:15">
      <c r="B14" s="115" t="s">
        <v>18</v>
      </c>
      <c r="C14" s="77">
        <v>1345053.1850000001</v>
      </c>
      <c r="D14" s="77">
        <v>1653253.645</v>
      </c>
      <c r="E14" s="77">
        <v>1489361.54</v>
      </c>
      <c r="F14" s="77">
        <v>1517482.62</v>
      </c>
      <c r="G14" s="159">
        <v>6005150.9900000002</v>
      </c>
      <c r="H14" s="77">
        <v>1638763.1949999998</v>
      </c>
      <c r="I14" s="77">
        <v>1571684.8449999997</v>
      </c>
      <c r="J14" s="77">
        <v>1616226.8649999998</v>
      </c>
      <c r="K14" s="77">
        <v>1628013.4550000001</v>
      </c>
      <c r="L14" s="159">
        <v>6454688.3599999994</v>
      </c>
      <c r="M14" s="77">
        <v>1717818.5150000001</v>
      </c>
      <c r="N14" s="77">
        <v>1717977.5</v>
      </c>
      <c r="O14" s="77">
        <v>1434471.9550000001</v>
      </c>
    </row>
    <row r="15" spans="2:15">
      <c r="B15" s="115" t="s">
        <v>19</v>
      </c>
      <c r="C15" s="77">
        <v>660805.36749999993</v>
      </c>
      <c r="D15" s="77">
        <v>756453.54749999987</v>
      </c>
      <c r="E15" s="77">
        <v>734642.30299999996</v>
      </c>
      <c r="F15" s="77">
        <v>736510.05799999984</v>
      </c>
      <c r="G15" s="159">
        <v>2888411.2759999996</v>
      </c>
      <c r="H15" s="77">
        <v>737915.23950000014</v>
      </c>
      <c r="I15" s="77">
        <v>728447.12000000023</v>
      </c>
      <c r="J15" s="77">
        <v>670440.93349999993</v>
      </c>
      <c r="K15" s="77">
        <v>620933.06299999962</v>
      </c>
      <c r="L15" s="159">
        <v>2757736.3559999997</v>
      </c>
      <c r="M15" s="77">
        <v>697757.71</v>
      </c>
      <c r="N15" s="77">
        <v>718453</v>
      </c>
      <c r="O15" s="77">
        <v>784516.6880000002</v>
      </c>
    </row>
    <row r="16" spans="2:15">
      <c r="B16" s="115" t="s">
        <v>20</v>
      </c>
      <c r="C16" s="77">
        <v>210705.13217599998</v>
      </c>
      <c r="D16" s="77">
        <v>225342.04856450003</v>
      </c>
      <c r="E16" s="77">
        <v>206387.6567235</v>
      </c>
      <c r="F16" s="77">
        <v>209673.13789800002</v>
      </c>
      <c r="G16" s="159">
        <v>852107.97536200006</v>
      </c>
      <c r="H16" s="77">
        <v>209850.14069249996</v>
      </c>
      <c r="I16" s="77">
        <v>176430.76960599999</v>
      </c>
      <c r="J16" s="77">
        <v>149762.67230749998</v>
      </c>
      <c r="K16" s="77">
        <v>259218.24354299987</v>
      </c>
      <c r="L16" s="159">
        <v>795261.82614899974</v>
      </c>
      <c r="M16" s="77">
        <v>249267.0964105</v>
      </c>
      <c r="N16" s="77">
        <v>223221.59999999998</v>
      </c>
      <c r="O16" s="77">
        <v>212228.9110235</v>
      </c>
    </row>
    <row r="17" spans="2:15">
      <c r="B17" s="115" t="s">
        <v>22</v>
      </c>
      <c r="C17" s="77">
        <v>65462.64</v>
      </c>
      <c r="D17" s="77">
        <v>80710.22</v>
      </c>
      <c r="E17" s="77">
        <v>85388.125</v>
      </c>
      <c r="F17" s="77">
        <v>45221.33</v>
      </c>
      <c r="G17" s="159">
        <v>276782.315</v>
      </c>
      <c r="H17" s="77">
        <v>25719.525000000001</v>
      </c>
      <c r="I17" s="77">
        <v>108994.6535</v>
      </c>
      <c r="J17" s="77">
        <v>92009.95</v>
      </c>
      <c r="K17" s="77">
        <v>84655.290000000037</v>
      </c>
      <c r="L17" s="159">
        <v>311379.41850000003</v>
      </c>
      <c r="M17" s="77">
        <v>84024.94</v>
      </c>
      <c r="N17" s="77">
        <v>134966.5</v>
      </c>
      <c r="O17" s="77">
        <v>80697.03</v>
      </c>
    </row>
    <row r="18" spans="2:15">
      <c r="B18" s="115" t="s">
        <v>32</v>
      </c>
      <c r="C18" s="77">
        <v>21225.93</v>
      </c>
      <c r="D18" s="77">
        <v>19226.13</v>
      </c>
      <c r="E18" s="77">
        <v>23673.54</v>
      </c>
      <c r="F18" s="77">
        <v>18895.14</v>
      </c>
      <c r="G18" s="159">
        <v>83020.739999999991</v>
      </c>
      <c r="H18" s="77">
        <v>25492.562700000002</v>
      </c>
      <c r="I18" s="77">
        <v>32613.173009999999</v>
      </c>
      <c r="J18" s="77">
        <v>23133.66</v>
      </c>
      <c r="K18" s="77">
        <v>16521.119999999992</v>
      </c>
      <c r="L18" s="159">
        <v>97760.515709999992</v>
      </c>
      <c r="M18" s="77">
        <v>20078.33313255</v>
      </c>
      <c r="N18" s="77">
        <v>30468.619499999997</v>
      </c>
      <c r="O18" s="77">
        <v>32746.724999999999</v>
      </c>
    </row>
    <row r="19" spans="2:15">
      <c r="B19" s="115" t="s">
        <v>21</v>
      </c>
      <c r="C19" s="77">
        <v>114916.2</v>
      </c>
      <c r="D19" s="77">
        <v>112958.84999999999</v>
      </c>
      <c r="E19" s="77">
        <v>115538.55</v>
      </c>
      <c r="F19" s="77">
        <v>104482.05</v>
      </c>
      <c r="G19" s="159">
        <v>447895.64999999997</v>
      </c>
      <c r="H19" s="77">
        <v>108997.5</v>
      </c>
      <c r="I19" s="77">
        <v>107113.95</v>
      </c>
      <c r="J19" s="77">
        <v>125587.65</v>
      </c>
      <c r="K19" s="77">
        <v>118550.7</v>
      </c>
      <c r="L19" s="159">
        <v>460249.8</v>
      </c>
      <c r="M19" s="77">
        <v>108410.55</v>
      </c>
      <c r="N19" s="77">
        <v>109780.34999999999</v>
      </c>
      <c r="O19" s="77">
        <v>118687.04999999999</v>
      </c>
    </row>
    <row r="20" spans="2:15">
      <c r="B20" s="115" t="s">
        <v>202</v>
      </c>
      <c r="C20" s="77"/>
      <c r="D20" s="77"/>
      <c r="E20" s="77"/>
      <c r="F20" s="77"/>
      <c r="G20" s="159"/>
      <c r="H20" s="77"/>
      <c r="I20" s="77"/>
      <c r="J20" s="77"/>
      <c r="K20" s="77">
        <v>314793.88535</v>
      </c>
      <c r="L20" s="159">
        <v>314793.88535</v>
      </c>
      <c r="M20" s="77">
        <v>469677.63114999991</v>
      </c>
      <c r="N20" s="77">
        <v>494115.64999999997</v>
      </c>
      <c r="O20" s="77">
        <v>629971.15299999993</v>
      </c>
    </row>
    <row r="21" spans="2:15">
      <c r="C21" s="158"/>
      <c r="D21" s="158"/>
      <c r="E21" s="158"/>
      <c r="F21" s="77"/>
      <c r="G21" s="77"/>
      <c r="H21" s="158"/>
      <c r="I21" s="158"/>
      <c r="J21" s="158"/>
      <c r="K21" s="77"/>
      <c r="L21" s="158"/>
      <c r="M21" s="77"/>
      <c r="N21" s="153"/>
      <c r="O21" s="153"/>
    </row>
    <row r="22" spans="2:15">
      <c r="B22" s="76" t="s">
        <v>199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153"/>
    </row>
    <row r="23" spans="2:15">
      <c r="B23" s="76" t="s">
        <v>200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3"/>
      <c r="O23" s="153"/>
    </row>
    <row r="24" spans="2:15">
      <c r="B24" s="76" t="s">
        <v>201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3"/>
      <c r="O24" s="153"/>
    </row>
    <row r="25" spans="2:15">
      <c r="B25" s="71"/>
      <c r="C25" s="158"/>
      <c r="D25" s="158"/>
      <c r="E25" s="158"/>
      <c r="F25" s="158"/>
      <c r="G25" s="158"/>
      <c r="H25" s="158"/>
      <c r="I25" s="158"/>
      <c r="J25" s="158"/>
      <c r="K25" s="211"/>
      <c r="L25" s="211"/>
      <c r="M25" s="211"/>
      <c r="N25" s="211"/>
      <c r="O25" s="153"/>
    </row>
    <row r="26" spans="2:15" s="21" customFormat="1">
      <c r="B26" s="79" t="s">
        <v>138</v>
      </c>
      <c r="C26" s="77"/>
      <c r="D26" s="77"/>
      <c r="E26" s="77"/>
      <c r="F26" s="77"/>
      <c r="G26" s="77"/>
      <c r="H26" s="77"/>
      <c r="I26" s="77"/>
      <c r="J26" s="77"/>
      <c r="K26" s="77"/>
      <c r="L26" s="158"/>
      <c r="M26" s="77"/>
      <c r="N26" s="153"/>
      <c r="O26" s="153"/>
    </row>
    <row r="27" spans="2:15">
      <c r="B27" s="71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3"/>
      <c r="O27" s="153"/>
    </row>
    <row r="28" spans="2:15">
      <c r="B28" s="72" t="s">
        <v>197</v>
      </c>
      <c r="C28" s="77">
        <f>SUM(C30:C33)</f>
        <v>166422.79999999999</v>
      </c>
      <c r="D28" s="77">
        <f t="shared" ref="D28:N28" si="7">SUM(D30:D33)</f>
        <v>183417.40000000002</v>
      </c>
      <c r="E28" s="77">
        <f t="shared" si="7"/>
        <v>208016.6</v>
      </c>
      <c r="F28" s="77">
        <f t="shared" si="7"/>
        <v>207474.40000000002</v>
      </c>
      <c r="G28" s="159">
        <f t="shared" si="7"/>
        <v>765331.2</v>
      </c>
      <c r="H28" s="77">
        <f t="shared" si="7"/>
        <v>205423</v>
      </c>
      <c r="I28" s="77">
        <f t="shared" si="7"/>
        <v>178400.9</v>
      </c>
      <c r="J28" s="77">
        <f t="shared" si="7"/>
        <v>210707.4</v>
      </c>
      <c r="K28" s="77">
        <f t="shared" si="7"/>
        <v>150313.94999999995</v>
      </c>
      <c r="L28" s="159">
        <f t="shared" si="7"/>
        <v>744845.25</v>
      </c>
      <c r="M28" s="77">
        <f t="shared" si="7"/>
        <v>148952.29999999999</v>
      </c>
      <c r="N28" s="77">
        <f t="shared" si="7"/>
        <v>182251.285</v>
      </c>
      <c r="O28" s="77">
        <f t="shared" ref="O28" si="8">SUM(O30:O33)</f>
        <v>185721.8280141658</v>
      </c>
    </row>
    <row r="29" spans="2:15">
      <c r="B29" s="114" t="s">
        <v>137</v>
      </c>
      <c r="C29" s="94">
        <v>2.109649757890919E-2</v>
      </c>
      <c r="D29" s="94">
        <v>-2.1923056003190888E-2</v>
      </c>
      <c r="E29" s="94">
        <v>0.15576156337693448</v>
      </c>
      <c r="F29" s="94">
        <v>0.21510974819819473</v>
      </c>
      <c r="G29" s="94">
        <v>9.1395897396919112E-2</v>
      </c>
      <c r="H29" s="94">
        <f>H28/C28-1</f>
        <v>0.23434409227581798</v>
      </c>
      <c r="I29" s="94">
        <f t="shared" ref="I29" si="9">I28/D28-1</f>
        <v>-2.7350185969270191E-2</v>
      </c>
      <c r="J29" s="94">
        <f t="shared" ref="J29" si="10">J28/E28-1</f>
        <v>1.2935506108647132E-2</v>
      </c>
      <c r="K29" s="94">
        <f t="shared" ref="K29" si="11">K28/F28-1</f>
        <v>-0.27550603833533227</v>
      </c>
      <c r="L29" s="94">
        <f>L28/G28-1</f>
        <v>-2.6767430884824694E-2</v>
      </c>
      <c r="M29" s="94">
        <f>M28/H28-1</f>
        <v>-0.27489959741606351</v>
      </c>
      <c r="N29" s="94">
        <f>N28/I28-1</f>
        <v>2.1582766678867715E-2</v>
      </c>
      <c r="O29" s="94">
        <f>O28/J28-1</f>
        <v>-0.11857947080090303</v>
      </c>
    </row>
    <row r="30" spans="2:15">
      <c r="B30" s="73" t="s">
        <v>14</v>
      </c>
      <c r="C30" s="77">
        <v>53534</v>
      </c>
      <c r="D30" s="77">
        <v>58262</v>
      </c>
      <c r="E30" s="161">
        <v>65232</v>
      </c>
      <c r="F30" s="161">
        <v>63311</v>
      </c>
      <c r="G30" s="159">
        <v>240339</v>
      </c>
      <c r="H30" s="77">
        <v>58281</v>
      </c>
      <c r="I30" s="77">
        <v>39548</v>
      </c>
      <c r="J30" s="77">
        <v>70563</v>
      </c>
      <c r="K30" s="77">
        <v>59138</v>
      </c>
      <c r="L30" s="159">
        <v>227530</v>
      </c>
      <c r="M30" s="77">
        <v>57154</v>
      </c>
      <c r="N30" s="77">
        <v>65109</v>
      </c>
      <c r="O30" s="77">
        <v>76305</v>
      </c>
    </row>
    <row r="31" spans="2:15">
      <c r="B31" s="73" t="s">
        <v>78</v>
      </c>
      <c r="C31" s="77">
        <v>68220.800000000003</v>
      </c>
      <c r="D31" s="77">
        <v>74542.400000000009</v>
      </c>
      <c r="E31" s="161">
        <v>90521.600000000006</v>
      </c>
      <c r="F31" s="161">
        <v>92974.400000000009</v>
      </c>
      <c r="G31" s="159">
        <v>326259.20000000001</v>
      </c>
      <c r="H31" s="77">
        <v>95931</v>
      </c>
      <c r="I31" s="77">
        <v>88383.9</v>
      </c>
      <c r="J31" s="77">
        <v>81470.399999999994</v>
      </c>
      <c r="K31" s="77">
        <v>36997.949999999953</v>
      </c>
      <c r="L31" s="159">
        <v>302783.24999999994</v>
      </c>
      <c r="M31" s="77">
        <v>40387</v>
      </c>
      <c r="N31" s="77">
        <v>64363.200000000004</v>
      </c>
      <c r="O31" s="77">
        <v>53296</v>
      </c>
    </row>
    <row r="32" spans="2:15">
      <c r="B32" s="73" t="s">
        <v>17</v>
      </c>
      <c r="C32" s="77">
        <v>37038</v>
      </c>
      <c r="D32" s="77">
        <v>41970</v>
      </c>
      <c r="E32" s="161">
        <v>45051</v>
      </c>
      <c r="F32" s="161">
        <v>40487</v>
      </c>
      <c r="G32" s="159">
        <v>164546</v>
      </c>
      <c r="H32" s="77">
        <v>44599</v>
      </c>
      <c r="I32" s="77">
        <v>41645</v>
      </c>
      <c r="J32" s="77">
        <v>48792</v>
      </c>
      <c r="K32" s="77">
        <v>43578</v>
      </c>
      <c r="L32" s="159">
        <v>178614</v>
      </c>
      <c r="M32" s="77">
        <v>43436.3</v>
      </c>
      <c r="N32" s="77">
        <v>43441</v>
      </c>
      <c r="O32" s="77">
        <v>46516</v>
      </c>
    </row>
    <row r="33" spans="2:15">
      <c r="B33" s="73" t="s">
        <v>15</v>
      </c>
      <c r="C33" s="77">
        <v>7630</v>
      </c>
      <c r="D33" s="77">
        <v>8643</v>
      </c>
      <c r="E33" s="161">
        <v>7212</v>
      </c>
      <c r="F33" s="161">
        <v>10702</v>
      </c>
      <c r="G33" s="159">
        <v>34187</v>
      </c>
      <c r="H33" s="77">
        <v>6612</v>
      </c>
      <c r="I33" s="77">
        <v>8824</v>
      </c>
      <c r="J33" s="77">
        <v>9882</v>
      </c>
      <c r="K33" s="77">
        <v>10600</v>
      </c>
      <c r="L33" s="159">
        <v>35918</v>
      </c>
      <c r="M33" s="77">
        <v>7975</v>
      </c>
      <c r="N33" s="77">
        <v>9338.0849999999991</v>
      </c>
      <c r="O33" s="77">
        <v>9604.8280141657924</v>
      </c>
    </row>
    <row r="34" spans="2:15">
      <c r="B34" s="74"/>
      <c r="C34" s="77"/>
      <c r="D34" s="77"/>
      <c r="E34" s="77"/>
      <c r="F34" s="77"/>
      <c r="G34" s="77"/>
      <c r="H34" s="77"/>
      <c r="I34" s="77"/>
      <c r="J34" s="77"/>
      <c r="K34" s="77"/>
      <c r="L34" s="94"/>
      <c r="M34" s="77"/>
      <c r="N34" s="153"/>
      <c r="O34" s="153"/>
    </row>
    <row r="35" spans="2:15">
      <c r="B35" s="74"/>
      <c r="C35" s="77"/>
      <c r="D35" s="77"/>
      <c r="E35" s="77"/>
      <c r="F35" s="77"/>
      <c r="G35" s="158"/>
      <c r="H35" s="77"/>
      <c r="I35" s="77"/>
      <c r="J35" s="77"/>
      <c r="K35" s="77"/>
      <c r="L35" s="158"/>
      <c r="M35" s="77"/>
      <c r="N35" s="153"/>
      <c r="O35" s="153"/>
    </row>
    <row r="36" spans="2:15">
      <c r="B36" s="113" t="s">
        <v>198</v>
      </c>
      <c r="C36" s="77">
        <f>SUM(C38:C44)</f>
        <v>189910.59999999998</v>
      </c>
      <c r="D36" s="77">
        <f t="shared" ref="D36:N36" si="12">SUM(D38:D44)</f>
        <v>226573.80000000002</v>
      </c>
      <c r="E36" s="77">
        <f t="shared" si="12"/>
        <v>208161.65</v>
      </c>
      <c r="F36" s="77">
        <f t="shared" si="12"/>
        <v>217518</v>
      </c>
      <c r="G36" s="159">
        <f t="shared" si="12"/>
        <v>842164.05</v>
      </c>
      <c r="H36" s="77">
        <f t="shared" si="12"/>
        <v>229314.34999999998</v>
      </c>
      <c r="I36" s="77">
        <f t="shared" si="12"/>
        <v>221113.2</v>
      </c>
      <c r="J36" s="77">
        <f t="shared" si="12"/>
        <v>206592.19999999998</v>
      </c>
      <c r="K36" s="77">
        <f t="shared" si="12"/>
        <v>216068.34999999998</v>
      </c>
      <c r="L36" s="159">
        <f t="shared" si="12"/>
        <v>873088.1</v>
      </c>
      <c r="M36" s="77">
        <f t="shared" si="12"/>
        <v>230006.9</v>
      </c>
      <c r="N36" s="77">
        <f t="shared" si="12"/>
        <v>232479.8</v>
      </c>
      <c r="O36" s="77">
        <f t="shared" ref="O36" si="13">SUM(O38:O44)</f>
        <v>192129.1</v>
      </c>
    </row>
    <row r="37" spans="2:15">
      <c r="B37" s="114" t="s">
        <v>137</v>
      </c>
      <c r="C37" s="212">
        <v>-0.15030182959021698</v>
      </c>
      <c r="D37" s="212">
        <v>-1.6056505558772804E-2</v>
      </c>
      <c r="E37" s="212">
        <v>-2.1330187723423655E-2</v>
      </c>
      <c r="F37" s="212">
        <v>-2.0249188667520457E-3</v>
      </c>
      <c r="G37" s="212">
        <v>-4.7791767976905875E-2</v>
      </c>
      <c r="H37" s="94">
        <f>H36/C36-1</f>
        <v>0.20748578541692786</v>
      </c>
      <c r="I37" s="94">
        <f t="shared" ref="I37" si="14">I36/D36-1</f>
        <v>-2.4100756574679028E-2</v>
      </c>
      <c r="J37" s="94">
        <f t="shared" ref="J37" si="15">J36/E36-1</f>
        <v>-7.5395732114922343E-3</v>
      </c>
      <c r="K37" s="94">
        <f t="shared" ref="K37" si="16">K36/F36-1</f>
        <v>-6.6645059259464734E-3</v>
      </c>
      <c r="L37" s="94">
        <f>L36/G36-1</f>
        <v>3.6719745992481956E-2</v>
      </c>
      <c r="M37" s="94">
        <f>M36/H36-1</f>
        <v>3.0200901077495068E-3</v>
      </c>
      <c r="N37" s="94">
        <f>N36/I36-1</f>
        <v>5.1406248021375278E-2</v>
      </c>
      <c r="O37" s="94">
        <f>O36/J36-1</f>
        <v>-7.0007967386958359E-2</v>
      </c>
    </row>
    <row r="38" spans="2:15">
      <c r="B38" s="115" t="s">
        <v>18</v>
      </c>
      <c r="C38" s="77">
        <v>123232.5</v>
      </c>
      <c r="D38" s="77">
        <v>148976.5</v>
      </c>
      <c r="E38" s="77">
        <v>133547</v>
      </c>
      <c r="F38" s="77">
        <v>136370.5</v>
      </c>
      <c r="G38" s="159">
        <v>542126.5</v>
      </c>
      <c r="H38" s="161">
        <v>151373</v>
      </c>
      <c r="I38" s="77">
        <v>143194</v>
      </c>
      <c r="J38" s="77">
        <v>140459.5</v>
      </c>
      <c r="K38" s="77">
        <v>148421.5</v>
      </c>
      <c r="L38" s="159">
        <v>583448</v>
      </c>
      <c r="M38" s="77">
        <v>157799</v>
      </c>
      <c r="N38" s="77">
        <v>154809</v>
      </c>
      <c r="O38" s="77">
        <v>134583.5</v>
      </c>
    </row>
    <row r="39" spans="2:15">
      <c r="B39" s="115" t="s">
        <v>19</v>
      </c>
      <c r="C39" s="77">
        <v>51779</v>
      </c>
      <c r="D39" s="77">
        <v>61972.5</v>
      </c>
      <c r="E39" s="77">
        <v>58603</v>
      </c>
      <c r="F39" s="77">
        <v>65227.5</v>
      </c>
      <c r="G39" s="159">
        <v>237582</v>
      </c>
      <c r="H39" s="161">
        <v>62614</v>
      </c>
      <c r="I39" s="77">
        <v>63743.5</v>
      </c>
      <c r="J39" s="77">
        <v>53235.5</v>
      </c>
      <c r="K39" s="77">
        <v>48485</v>
      </c>
      <c r="L39" s="159">
        <v>228078</v>
      </c>
      <c r="M39" s="77">
        <v>55175</v>
      </c>
      <c r="N39" s="77">
        <v>60289</v>
      </c>
      <c r="O39" s="77">
        <v>41266.5</v>
      </c>
    </row>
    <row r="40" spans="2:15">
      <c r="B40" s="115" t="s">
        <v>20</v>
      </c>
      <c r="C40" s="77">
        <v>7606.5499999999993</v>
      </c>
      <c r="D40" s="77">
        <v>8045.45</v>
      </c>
      <c r="E40" s="77">
        <v>7003.8499999999995</v>
      </c>
      <c r="F40" s="77">
        <v>7921.5499999999993</v>
      </c>
      <c r="G40" s="159">
        <v>30577.399999999998</v>
      </c>
      <c r="H40" s="161">
        <v>6677.2999999999993</v>
      </c>
      <c r="I40" s="77">
        <v>6233.5</v>
      </c>
      <c r="J40" s="77">
        <v>3884.2999999999997</v>
      </c>
      <c r="K40" s="77">
        <v>8333.15</v>
      </c>
      <c r="L40" s="159">
        <v>25128.25</v>
      </c>
      <c r="M40" s="77">
        <v>7841.7499999999991</v>
      </c>
      <c r="N40" s="77">
        <v>7960.0499999999993</v>
      </c>
      <c r="O40" s="77">
        <v>6346.9</v>
      </c>
    </row>
    <row r="41" spans="2:15">
      <c r="B41" s="115" t="s">
        <v>22</v>
      </c>
      <c r="C41" s="77">
        <v>0</v>
      </c>
      <c r="D41" s="77">
        <v>0</v>
      </c>
      <c r="E41" s="77">
        <v>0</v>
      </c>
      <c r="F41" s="77">
        <v>0</v>
      </c>
      <c r="G41" s="159">
        <v>0</v>
      </c>
      <c r="H41" s="161">
        <v>0</v>
      </c>
      <c r="I41" s="77">
        <v>0</v>
      </c>
      <c r="J41" s="77">
        <v>0</v>
      </c>
      <c r="K41" s="77">
        <v>0</v>
      </c>
      <c r="L41" s="159">
        <v>0</v>
      </c>
      <c r="M41" s="77">
        <v>0</v>
      </c>
      <c r="N41" s="77">
        <v>0</v>
      </c>
      <c r="O41" s="77">
        <v>0</v>
      </c>
    </row>
    <row r="42" spans="2:15">
      <c r="B42" s="115" t="s">
        <v>32</v>
      </c>
      <c r="C42" s="77">
        <v>0</v>
      </c>
      <c r="D42" s="77">
        <v>0</v>
      </c>
      <c r="E42" s="77">
        <v>0</v>
      </c>
      <c r="F42" s="77">
        <v>0</v>
      </c>
      <c r="G42" s="159">
        <v>0</v>
      </c>
      <c r="H42" s="161">
        <v>0</v>
      </c>
      <c r="I42" s="77">
        <v>0</v>
      </c>
      <c r="J42" s="77">
        <v>0</v>
      </c>
      <c r="K42" s="77">
        <v>0</v>
      </c>
      <c r="L42" s="159">
        <v>0</v>
      </c>
      <c r="M42" s="77">
        <v>0</v>
      </c>
      <c r="N42" s="77">
        <v>0</v>
      </c>
      <c r="O42" s="77">
        <v>0</v>
      </c>
    </row>
    <row r="43" spans="2:15">
      <c r="B43" s="115" t="s">
        <v>21</v>
      </c>
      <c r="C43" s="77">
        <v>7292.55</v>
      </c>
      <c r="D43" s="77">
        <v>7579.3499999999995</v>
      </c>
      <c r="E43" s="77">
        <v>9007.7999999999993</v>
      </c>
      <c r="F43" s="77">
        <v>7998.45</v>
      </c>
      <c r="G43" s="159">
        <v>31878.149999999998</v>
      </c>
      <c r="H43" s="161">
        <v>8650.0499999999993</v>
      </c>
      <c r="I43" s="77">
        <v>7942.2</v>
      </c>
      <c r="J43" s="77">
        <v>9012.9</v>
      </c>
      <c r="K43" s="77">
        <v>8800.7999999999993</v>
      </c>
      <c r="L43" s="159">
        <v>34405.949999999997</v>
      </c>
      <c r="M43" s="77">
        <v>8113.5</v>
      </c>
      <c r="N43" s="77">
        <v>7751.5499999999993</v>
      </c>
      <c r="O43" s="77">
        <v>8381.6999999999989</v>
      </c>
    </row>
    <row r="44" spans="2:15">
      <c r="B44" s="115" t="s">
        <v>202</v>
      </c>
      <c r="C44" s="77">
        <v>0</v>
      </c>
      <c r="D44" s="77">
        <v>0</v>
      </c>
      <c r="E44" s="77">
        <v>0</v>
      </c>
      <c r="F44" s="77">
        <v>0</v>
      </c>
      <c r="G44" s="159">
        <v>0</v>
      </c>
      <c r="H44" s="161">
        <v>0</v>
      </c>
      <c r="I44" s="77">
        <v>0</v>
      </c>
      <c r="J44" s="77">
        <v>0</v>
      </c>
      <c r="K44" s="77">
        <v>2027.8999999999999</v>
      </c>
      <c r="L44" s="159">
        <v>2027.8999999999999</v>
      </c>
      <c r="M44" s="77">
        <v>1077.6499999999999</v>
      </c>
      <c r="N44" s="77">
        <v>1670.1999999999998</v>
      </c>
      <c r="O44" s="77">
        <v>1550.5</v>
      </c>
    </row>
    <row r="45" spans="2:15">
      <c r="B45" s="78"/>
    </row>
    <row r="46" spans="2:15">
      <c r="B46" s="76" t="s">
        <v>199</v>
      </c>
    </row>
    <row r="47" spans="2:15">
      <c r="B47" s="76" t="s">
        <v>200</v>
      </c>
    </row>
    <row r="48" spans="2:15">
      <c r="B48" s="76" t="s">
        <v>201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SMSAAM</vt:lpstr>
      <vt:lpstr>Descripción Negocios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2016-07-11T20:30:49Z</dcterms:created>
  <dcterms:modified xsi:type="dcterms:W3CDTF">2016-11-04T20:00:53Z</dcterms:modified>
</cp:coreProperties>
</file>