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30" windowWidth="12915" windowHeight="5535" tabRatio="861" activeTab="11"/>
  </bookViews>
  <sheets>
    <sheet name="SMSAAM" sheetId="7" r:id="rId1"/>
    <sheet name="Descripción Negocios" sheetId="9" r:id="rId2"/>
    <sheet name="Resumen Anual" sheetId="19" r:id="rId3"/>
    <sheet name="EERR" sheetId="13" r:id="rId4"/>
    <sheet name="Balance" sheetId="12" r:id="rId5"/>
    <sheet name="Remolcadores" sheetId="5" r:id="rId6"/>
    <sheet name="Terminales Portuarios " sheetId="4" r:id="rId7"/>
    <sheet name="Logística" sheetId="6" r:id="rId8"/>
    <sheet name="Volúmenes Remolcadores" sheetId="17" r:id="rId9"/>
    <sheet name="Volúmenes Puertos" sheetId="11" r:id="rId10"/>
    <sheet name="Volúmenes Logística" sheetId="15" r:id="rId11"/>
    <sheet name="Efectivo y Deuda Financiera" sheetId="16" r:id="rId12"/>
  </sheets>
  <definedNames>
    <definedName name="_xlnm.Print_Area" localSheetId="4">Balance!#REF!</definedName>
    <definedName name="_xlnm.Print_Area" localSheetId="3">EERR!$B$4:$B$26</definedName>
    <definedName name="_xlnm.Print_Area" localSheetId="11">'Efectivo y Deuda Financiera'!#REF!</definedName>
    <definedName name="_xlnm.Print_Area" localSheetId="2">'Resumen Anual'!$B$4:$B$8</definedName>
  </definedNames>
  <calcPr calcId="145621"/>
</workbook>
</file>

<file path=xl/calcChain.xml><?xml version="1.0" encoding="utf-8"?>
<calcChain xmlns="http://schemas.openxmlformats.org/spreadsheetml/2006/main">
  <c r="N19" i="13" l="1"/>
  <c r="S20" i="17" l="1"/>
  <c r="S16" i="17"/>
  <c r="P12" i="16" l="1"/>
  <c r="P7" i="16" s="1"/>
  <c r="P13" i="16"/>
  <c r="P8" i="16" s="1"/>
  <c r="P14" i="16"/>
  <c r="P9" i="16" s="1"/>
  <c r="S12" i="15"/>
  <c r="S9" i="15"/>
  <c r="S6" i="15"/>
  <c r="S40" i="11" l="1"/>
  <c r="S31" i="11"/>
  <c r="S13" i="11"/>
  <c r="S4" i="11"/>
  <c r="T5" i="6" l="1"/>
  <c r="T4" i="6"/>
  <c r="T46" i="6"/>
  <c r="T48" i="6" s="1"/>
  <c r="T32" i="6"/>
  <c r="T34" i="6" s="1"/>
  <c r="T53" i="6"/>
  <c r="T39" i="6"/>
  <c r="T22" i="6"/>
  <c r="T21" i="6"/>
  <c r="T18" i="6"/>
  <c r="T16" i="6"/>
  <c r="T15" i="6"/>
  <c r="T7" i="6" s="1"/>
  <c r="T58" i="4"/>
  <c r="T60" i="4" s="1"/>
  <c r="T44" i="4"/>
  <c r="T46" i="4" s="1"/>
  <c r="T65" i="4"/>
  <c r="T51" i="4"/>
  <c r="T34" i="4"/>
  <c r="T33" i="4"/>
  <c r="T30" i="4"/>
  <c r="T28" i="4"/>
  <c r="T27" i="4"/>
  <c r="T18" i="4" s="1"/>
  <c r="T50" i="5"/>
  <c r="T34" i="5"/>
  <c r="T36" i="5" s="1"/>
  <c r="T48" i="5"/>
  <c r="S24" i="5"/>
  <c r="T55" i="5"/>
  <c r="T41" i="5"/>
  <c r="T24" i="5"/>
  <c r="T23" i="5"/>
  <c r="T20" i="5"/>
  <c r="T18" i="5"/>
  <c r="T17" i="5"/>
  <c r="T8" i="5" s="1"/>
  <c r="T29" i="4" l="1"/>
  <c r="T17" i="6"/>
  <c r="T24" i="6"/>
  <c r="T19" i="6"/>
  <c r="T31" i="4"/>
  <c r="T36" i="4"/>
  <c r="T21" i="5"/>
  <c r="T26" i="5"/>
  <c r="T19" i="5"/>
  <c r="S36" i="13" l="1"/>
  <c r="P26" i="12"/>
  <c r="O26" i="12"/>
  <c r="M26" i="12"/>
  <c r="L26" i="12"/>
  <c r="K26" i="12"/>
  <c r="P21" i="12"/>
  <c r="O21" i="12"/>
  <c r="M21" i="12"/>
  <c r="L21" i="12"/>
  <c r="L22" i="12" s="1"/>
  <c r="L27" i="12" s="1"/>
  <c r="K21" i="12"/>
  <c r="P17" i="12"/>
  <c r="O17" i="12"/>
  <c r="O22" i="12" s="1"/>
  <c r="M17" i="12"/>
  <c r="L17" i="12"/>
  <c r="K17" i="12"/>
  <c r="P11" i="12"/>
  <c r="O11" i="12"/>
  <c r="M11" i="12"/>
  <c r="L11" i="12"/>
  <c r="K11" i="12"/>
  <c r="P8" i="12"/>
  <c r="P12" i="12" s="1"/>
  <c r="O8" i="12"/>
  <c r="M8" i="12"/>
  <c r="L8" i="12"/>
  <c r="K8" i="12"/>
  <c r="S19" i="13"/>
  <c r="R19" i="13"/>
  <c r="S8" i="13"/>
  <c r="R8" i="13"/>
  <c r="P8" i="13"/>
  <c r="O8" i="13"/>
  <c r="N8" i="13"/>
  <c r="M8" i="13"/>
  <c r="S10" i="13"/>
  <c r="S25" i="13" s="1"/>
  <c r="S26" i="13" s="1"/>
  <c r="R10" i="13"/>
  <c r="R25" i="13" s="1"/>
  <c r="P10" i="13"/>
  <c r="P25" i="13" s="1"/>
  <c r="O10" i="13"/>
  <c r="O25" i="13" s="1"/>
  <c r="N10" i="13"/>
  <c r="M10" i="13"/>
  <c r="M25" i="13" s="1"/>
  <c r="M19" i="13"/>
  <c r="O19" i="13"/>
  <c r="P19" i="13"/>
  <c r="S39" i="13"/>
  <c r="S38" i="13"/>
  <c r="S35" i="13"/>
  <c r="S34" i="13"/>
  <c r="S33" i="13"/>
  <c r="S32" i="13"/>
  <c r="O27" i="12" l="1"/>
  <c r="M22" i="12"/>
  <c r="M27" i="12" s="1"/>
  <c r="P27" i="12"/>
  <c r="M12" i="12"/>
  <c r="K22" i="12"/>
  <c r="K27" i="12" s="1"/>
  <c r="P22" i="12"/>
  <c r="O12" i="12"/>
  <c r="N25" i="13"/>
  <c r="N17" i="13"/>
  <c r="P17" i="13"/>
  <c r="M17" i="13"/>
  <c r="R17" i="13"/>
  <c r="S17" i="13"/>
  <c r="O17" i="13"/>
  <c r="S41" i="13"/>
  <c r="L12" i="12"/>
  <c r="K12" i="12"/>
  <c r="R26" i="13"/>
  <c r="S5" i="6" l="1"/>
  <c r="S4" i="6"/>
  <c r="E14" i="19" l="1"/>
  <c r="F14" i="19"/>
  <c r="O12" i="16" l="1"/>
  <c r="O7" i="16" s="1"/>
  <c r="O13" i="16"/>
  <c r="O8" i="16" s="1"/>
  <c r="O14" i="16"/>
  <c r="O9" i="16" s="1"/>
  <c r="R12" i="15"/>
  <c r="R9" i="15"/>
  <c r="R6" i="15"/>
  <c r="R31" i="11" l="1"/>
  <c r="R13" i="11"/>
  <c r="R4" i="11"/>
  <c r="R40" i="11"/>
  <c r="P16" i="17" l="1"/>
  <c r="R20" i="17"/>
  <c r="R16" i="17"/>
  <c r="S53" i="6"/>
  <c r="S46" i="6"/>
  <c r="S48" i="6" s="1"/>
  <c r="S39" i="6"/>
  <c r="S32" i="6"/>
  <c r="S34" i="6" s="1"/>
  <c r="S22" i="6"/>
  <c r="S21" i="6"/>
  <c r="S18" i="6"/>
  <c r="S16" i="6"/>
  <c r="S15" i="6"/>
  <c r="S7" i="6" s="1"/>
  <c r="S65" i="4"/>
  <c r="S58" i="4"/>
  <c r="S60" i="4" s="1"/>
  <c r="S51" i="4"/>
  <c r="S44" i="4"/>
  <c r="S46" i="4" s="1"/>
  <c r="S34" i="4"/>
  <c r="S33" i="4"/>
  <c r="S30" i="4"/>
  <c r="S28" i="4"/>
  <c r="S27" i="4"/>
  <c r="S18" i="4" s="1"/>
  <c r="S34" i="5"/>
  <c r="S55" i="5"/>
  <c r="S48" i="5"/>
  <c r="S50" i="5" s="1"/>
  <c r="S41" i="5"/>
  <c r="S23" i="5"/>
  <c r="S20" i="5"/>
  <c r="S18" i="5"/>
  <c r="S17" i="5"/>
  <c r="R39" i="13" l="1"/>
  <c r="S24" i="6"/>
  <c r="S19" i="6"/>
  <c r="R38" i="13"/>
  <c r="S17" i="6"/>
  <c r="R33" i="13"/>
  <c r="S29" i="4"/>
  <c r="S36" i="4"/>
  <c r="R35" i="13"/>
  <c r="S31" i="4"/>
  <c r="R32" i="13"/>
  <c r="S19" i="5"/>
  <c r="S26" i="5"/>
  <c r="S8" i="5"/>
  <c r="S36" i="5"/>
  <c r="S21" i="5" s="1"/>
  <c r="N14" i="16"/>
  <c r="M14" i="16"/>
  <c r="L14" i="16"/>
  <c r="K14" i="16"/>
  <c r="J14" i="16"/>
  <c r="I14" i="16"/>
  <c r="H14" i="16"/>
  <c r="G14" i="16"/>
  <c r="F14" i="16"/>
  <c r="E14" i="16"/>
  <c r="D14" i="16"/>
  <c r="N13" i="16"/>
  <c r="M13" i="16"/>
  <c r="L13" i="16"/>
  <c r="K13" i="16"/>
  <c r="J13" i="16"/>
  <c r="I13" i="16"/>
  <c r="H13" i="16"/>
  <c r="G13" i="16"/>
  <c r="F13" i="16"/>
  <c r="E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Q32" i="6"/>
  <c r="Q34" i="6" s="1"/>
  <c r="Q46" i="6"/>
  <c r="Q48" i="6" s="1"/>
  <c r="Q48" i="5"/>
  <c r="Q50" i="5" s="1"/>
  <c r="Q34" i="5"/>
  <c r="Q36" i="5" s="1"/>
  <c r="Q44" i="4"/>
  <c r="Q46" i="4" s="1"/>
  <c r="Q58" i="4"/>
  <c r="Q60" i="4" s="1"/>
  <c r="Q41" i="5"/>
  <c r="R41" i="13" l="1"/>
  <c r="R34" i="13"/>
  <c r="R36" i="13"/>
  <c r="Q6" i="13"/>
  <c r="P12" i="15" l="1"/>
  <c r="O12" i="15"/>
  <c r="N12" i="15"/>
  <c r="M12" i="15"/>
  <c r="Q11" i="15"/>
  <c r="G17" i="19" s="1"/>
  <c r="P9" i="15"/>
  <c r="O9" i="15"/>
  <c r="N9" i="15"/>
  <c r="M9" i="15"/>
  <c r="Q8" i="15"/>
  <c r="G16" i="19" s="1"/>
  <c r="P6" i="15"/>
  <c r="O6" i="15"/>
  <c r="N6" i="15"/>
  <c r="M6" i="15"/>
  <c r="Q5" i="15"/>
  <c r="R6" i="5" l="1"/>
  <c r="R5" i="5"/>
  <c r="R4" i="5"/>
  <c r="Q53" i="6" l="1"/>
  <c r="Q65" i="4"/>
  <c r="R59" i="4"/>
  <c r="Q55" i="5"/>
  <c r="N7" i="16"/>
  <c r="N8" i="16"/>
  <c r="N9" i="16"/>
  <c r="C12" i="16"/>
  <c r="C13" i="16"/>
  <c r="C14" i="16"/>
  <c r="K12" i="15"/>
  <c r="J12" i="15"/>
  <c r="I12" i="15"/>
  <c r="H12" i="15"/>
  <c r="K9" i="15"/>
  <c r="J9" i="15"/>
  <c r="I9" i="15"/>
  <c r="H9" i="15"/>
  <c r="K6" i="15"/>
  <c r="J6" i="15"/>
  <c r="I6" i="15"/>
  <c r="H6" i="15"/>
  <c r="G11" i="15"/>
  <c r="E17" i="19" s="1"/>
  <c r="G8" i="15"/>
  <c r="E16" i="19" s="1"/>
  <c r="G5" i="15"/>
  <c r="L11" i="15"/>
  <c r="L8" i="15"/>
  <c r="F16" i="19" s="1"/>
  <c r="L5" i="15"/>
  <c r="Q47" i="11"/>
  <c r="Q46" i="11"/>
  <c r="Q44" i="11"/>
  <c r="Q43" i="11"/>
  <c r="Q36" i="11"/>
  <c r="Q35" i="11"/>
  <c r="Q34" i="11"/>
  <c r="Q33" i="11"/>
  <c r="G48" i="11"/>
  <c r="G47" i="11"/>
  <c r="G46" i="11"/>
  <c r="G45" i="11"/>
  <c r="G44" i="11"/>
  <c r="G43" i="11"/>
  <c r="G42" i="11"/>
  <c r="G36" i="11"/>
  <c r="G35" i="11"/>
  <c r="G34" i="11"/>
  <c r="G33" i="11"/>
  <c r="L48" i="11"/>
  <c r="L47" i="11"/>
  <c r="L46" i="11"/>
  <c r="L45" i="11"/>
  <c r="L44" i="11"/>
  <c r="L43" i="11"/>
  <c r="L42" i="11"/>
  <c r="L36" i="11"/>
  <c r="L35" i="11"/>
  <c r="L34" i="11"/>
  <c r="L33" i="11"/>
  <c r="Q45" i="11"/>
  <c r="Q48" i="11"/>
  <c r="Q42" i="11"/>
  <c r="G9" i="11"/>
  <c r="G8" i="11"/>
  <c r="G7" i="11"/>
  <c r="G6" i="11"/>
  <c r="G20" i="11"/>
  <c r="G19" i="11"/>
  <c r="G18" i="11"/>
  <c r="G17" i="11"/>
  <c r="G16" i="11"/>
  <c r="G15" i="11"/>
  <c r="G21" i="11"/>
  <c r="L21" i="11"/>
  <c r="L20" i="11"/>
  <c r="L19" i="11"/>
  <c r="L18" i="11"/>
  <c r="L17" i="11"/>
  <c r="L16" i="11"/>
  <c r="L15" i="11"/>
  <c r="L9" i="11"/>
  <c r="L8" i="11"/>
  <c r="L7" i="11"/>
  <c r="L6" i="11"/>
  <c r="Q19" i="11"/>
  <c r="Q20" i="11"/>
  <c r="Q21" i="11"/>
  <c r="Q18" i="11"/>
  <c r="Q17" i="11"/>
  <c r="Q16" i="11"/>
  <c r="Q15" i="11"/>
  <c r="Q7" i="11"/>
  <c r="Q8" i="11"/>
  <c r="Q9" i="11"/>
  <c r="Q6" i="11"/>
  <c r="P4" i="11"/>
  <c r="P13" i="11"/>
  <c r="P31" i="11"/>
  <c r="P40" i="11"/>
  <c r="M4" i="11"/>
  <c r="Q12" i="15" l="1"/>
  <c r="F17" i="19"/>
  <c r="R5" i="11"/>
  <c r="Q31" i="11"/>
  <c r="G13" i="11"/>
  <c r="G4" i="11"/>
  <c r="Q40" i="11"/>
  <c r="Q13" i="11"/>
  <c r="L6" i="15"/>
  <c r="Q6" i="15"/>
  <c r="L9" i="15"/>
  <c r="Q9" i="15"/>
  <c r="L13" i="11"/>
  <c r="L40" i="11"/>
  <c r="Q4" i="11"/>
  <c r="L4" i="11"/>
  <c r="L31" i="11"/>
  <c r="Q32" i="11" s="1"/>
  <c r="L12" i="15"/>
  <c r="G15" i="19" l="1"/>
  <c r="E15" i="19"/>
  <c r="L5" i="11"/>
  <c r="F15" i="19"/>
  <c r="Q41" i="11"/>
  <c r="Q14" i="11"/>
  <c r="L14" i="11"/>
  <c r="Q5" i="11"/>
  <c r="L20" i="17"/>
  <c r="L16" i="17"/>
  <c r="P20" i="17" l="1"/>
  <c r="O20" i="17"/>
  <c r="N20" i="17"/>
  <c r="M20" i="17"/>
  <c r="K20" i="17"/>
  <c r="J20" i="17"/>
  <c r="I20" i="17"/>
  <c r="H20" i="17"/>
  <c r="K16" i="17"/>
  <c r="J16" i="17"/>
  <c r="I16" i="17"/>
  <c r="H16" i="17"/>
  <c r="Q19" i="17"/>
  <c r="Q20" i="17" s="1"/>
  <c r="Q15" i="17"/>
  <c r="Q6" i="17"/>
  <c r="Q5" i="17"/>
  <c r="Q4" i="17"/>
  <c r="Q39" i="6"/>
  <c r="R51" i="6"/>
  <c r="R47" i="6"/>
  <c r="R45" i="6"/>
  <c r="R44" i="6"/>
  <c r="M51" i="6"/>
  <c r="M47" i="6"/>
  <c r="M45" i="6"/>
  <c r="M44" i="6"/>
  <c r="H51" i="6"/>
  <c r="H47" i="6"/>
  <c r="H45" i="6"/>
  <c r="H44" i="6"/>
  <c r="H37" i="6"/>
  <c r="H33" i="6"/>
  <c r="H31" i="6"/>
  <c r="H30" i="6"/>
  <c r="M37" i="6"/>
  <c r="M33" i="6"/>
  <c r="M31" i="6"/>
  <c r="M30" i="6"/>
  <c r="R37" i="6"/>
  <c r="R33" i="6"/>
  <c r="R31" i="6"/>
  <c r="R16" i="6" s="1"/>
  <c r="R30" i="6"/>
  <c r="R4" i="6" s="1"/>
  <c r="R63" i="4"/>
  <c r="R57" i="4"/>
  <c r="R56" i="4"/>
  <c r="M63" i="4"/>
  <c r="M59" i="4"/>
  <c r="M57" i="4"/>
  <c r="M56" i="4"/>
  <c r="H63" i="4"/>
  <c r="H59" i="4"/>
  <c r="H57" i="4"/>
  <c r="H56" i="4"/>
  <c r="H49" i="4"/>
  <c r="H45" i="4"/>
  <c r="H43" i="4"/>
  <c r="H42" i="4"/>
  <c r="M49" i="4"/>
  <c r="M45" i="4"/>
  <c r="M43" i="4"/>
  <c r="M42" i="4"/>
  <c r="R49" i="4"/>
  <c r="R45" i="4"/>
  <c r="R30" i="4" s="1"/>
  <c r="R43" i="4"/>
  <c r="R42" i="4"/>
  <c r="Q51" i="4"/>
  <c r="H53" i="5"/>
  <c r="H49" i="5"/>
  <c r="H47" i="5"/>
  <c r="H46" i="5"/>
  <c r="M53" i="5"/>
  <c r="M49" i="5"/>
  <c r="M47" i="5"/>
  <c r="M46" i="5"/>
  <c r="R53" i="5"/>
  <c r="R49" i="5"/>
  <c r="R47" i="5"/>
  <c r="R46" i="5"/>
  <c r="H39" i="5"/>
  <c r="H35" i="5"/>
  <c r="H20" i="5" s="1"/>
  <c r="H33" i="5"/>
  <c r="H18" i="5" s="1"/>
  <c r="H32" i="5"/>
  <c r="H17" i="5" s="1"/>
  <c r="H8" i="5" s="1"/>
  <c r="M39" i="5"/>
  <c r="M24" i="5" s="1"/>
  <c r="M35" i="5"/>
  <c r="M20" i="5" s="1"/>
  <c r="M33" i="5"/>
  <c r="M18" i="5" s="1"/>
  <c r="M32" i="5"/>
  <c r="M17" i="5" s="1"/>
  <c r="R39" i="5"/>
  <c r="R35" i="5"/>
  <c r="R33" i="5"/>
  <c r="R32" i="5"/>
  <c r="P26" i="13"/>
  <c r="Q25" i="13"/>
  <c r="Q26" i="13" s="1"/>
  <c r="Q24" i="13"/>
  <c r="Q21" i="13"/>
  <c r="Q20" i="13"/>
  <c r="G8" i="19" s="1"/>
  <c r="Q19" i="13"/>
  <c r="Q18" i="13"/>
  <c r="Q16" i="13"/>
  <c r="Q15" i="13"/>
  <c r="Q14" i="13"/>
  <c r="Q13" i="13"/>
  <c r="Q12" i="13"/>
  <c r="Q11" i="13"/>
  <c r="Q10" i="13"/>
  <c r="Q9" i="13"/>
  <c r="Q8" i="13"/>
  <c r="Q7" i="13"/>
  <c r="Q17" i="6"/>
  <c r="Q4" i="6"/>
  <c r="Q5" i="6"/>
  <c r="Q15" i="6"/>
  <c r="Q7" i="6" s="1"/>
  <c r="Q16" i="6"/>
  <c r="Q18" i="6"/>
  <c r="Q22" i="6"/>
  <c r="R15" i="4"/>
  <c r="R14" i="4"/>
  <c r="R13" i="4"/>
  <c r="R12" i="4"/>
  <c r="R11" i="4"/>
  <c r="R10" i="4"/>
  <c r="R9" i="4"/>
  <c r="R7" i="4"/>
  <c r="R6" i="4"/>
  <c r="R5" i="4"/>
  <c r="R4" i="4"/>
  <c r="Q34" i="4"/>
  <c r="Q30" i="4"/>
  <c r="Q29" i="4"/>
  <c r="Q28" i="4"/>
  <c r="Q27" i="4"/>
  <c r="Q18" i="4" s="1"/>
  <c r="Q17" i="5"/>
  <c r="Q8" i="5" s="1"/>
  <c r="Q18" i="5"/>
  <c r="Q20" i="5"/>
  <c r="Q24" i="5"/>
  <c r="Q17" i="13"/>
  <c r="Q16" i="17" l="1"/>
  <c r="G14" i="19"/>
  <c r="H24" i="5"/>
  <c r="R27" i="4"/>
  <c r="R18" i="4" s="1"/>
  <c r="R16" i="4" s="1"/>
  <c r="R34" i="4"/>
  <c r="R28" i="4"/>
  <c r="M8" i="5"/>
  <c r="R18" i="6"/>
  <c r="R20" i="5"/>
  <c r="R24" i="5"/>
  <c r="R18" i="5"/>
  <c r="R22" i="6"/>
  <c r="R15" i="6"/>
  <c r="R7" i="6" s="1"/>
  <c r="R5" i="6"/>
  <c r="R17" i="5"/>
  <c r="R8" i="5" s="1"/>
  <c r="P33" i="13"/>
  <c r="P35" i="13"/>
  <c r="Q19" i="6"/>
  <c r="Q31" i="4"/>
  <c r="P39" i="13"/>
  <c r="Q21" i="5"/>
  <c r="Q19" i="5"/>
  <c r="P34" i="13" s="1"/>
  <c r="P32" i="13"/>
  <c r="Q35" i="13" l="1"/>
  <c r="Q33" i="13"/>
  <c r="Q39" i="13"/>
  <c r="Q32" i="13"/>
  <c r="G6" i="19" s="1"/>
  <c r="Q21" i="6"/>
  <c r="Q24" i="6" s="1"/>
  <c r="P36" i="13"/>
  <c r="Q33" i="4"/>
  <c r="Q36" i="4" s="1"/>
  <c r="Q23" i="5"/>
  <c r="Q26" i="5" l="1"/>
  <c r="P38" i="13"/>
  <c r="P41" i="13" s="1"/>
  <c r="L6" i="17" l="1"/>
  <c r="L5" i="17"/>
  <c r="L4" i="17"/>
  <c r="G6" i="17"/>
  <c r="G5" i="17"/>
  <c r="G4" i="17"/>
  <c r="M6" i="5" l="1"/>
  <c r="M5" i="5"/>
  <c r="M4" i="5"/>
  <c r="H6" i="5"/>
  <c r="H5" i="5"/>
  <c r="H4" i="5"/>
  <c r="M7" i="16" l="1"/>
  <c r="M8" i="16"/>
  <c r="M9" i="16"/>
  <c r="P44" i="4" l="1"/>
  <c r="P46" i="4" s="1"/>
  <c r="P48" i="4" s="1"/>
  <c r="O44" i="4"/>
  <c r="O46" i="4" s="1"/>
  <c r="O48" i="4" s="1"/>
  <c r="O27" i="4"/>
  <c r="P27" i="4"/>
  <c r="P18" i="4" s="1"/>
  <c r="O28" i="4"/>
  <c r="P28" i="4"/>
  <c r="O30" i="4"/>
  <c r="P30" i="4"/>
  <c r="O34" i="4"/>
  <c r="P34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P8" i="5" s="1"/>
  <c r="O24" i="5"/>
  <c r="O20" i="5"/>
  <c r="O18" i="5"/>
  <c r="O17" i="5"/>
  <c r="O8" i="5" s="1"/>
  <c r="O16" i="17" l="1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8" i="4"/>
  <c r="O58" i="4"/>
  <c r="O60" i="4" s="1"/>
  <c r="O62" i="4" s="1"/>
  <c r="O65" i="4" s="1"/>
  <c r="P60" i="4" l="1"/>
  <c r="O50" i="6"/>
  <c r="O53" i="6" s="1"/>
  <c r="O29" i="4"/>
  <c r="P15" i="6"/>
  <c r="P46" i="6"/>
  <c r="P48" i="6" s="1"/>
  <c r="P29" i="4"/>
  <c r="P16" i="6"/>
  <c r="P18" i="6"/>
  <c r="P34" i="6"/>
  <c r="P36" i="6" s="1"/>
  <c r="P39" i="6" s="1"/>
  <c r="P51" i="4"/>
  <c r="P22" i="6"/>
  <c r="P62" i="4" l="1"/>
  <c r="P50" i="6"/>
  <c r="P21" i="6" s="1"/>
  <c r="P24" i="6" s="1"/>
  <c r="O31" i="4"/>
  <c r="O19" i="5"/>
  <c r="P17" i="6"/>
  <c r="P19" i="5"/>
  <c r="P31" i="4"/>
  <c r="P19" i="6"/>
  <c r="P24" i="5"/>
  <c r="P20" i="5"/>
  <c r="P18" i="5"/>
  <c r="P65" i="4" l="1"/>
  <c r="P33" i="4"/>
  <c r="P36" i="4" s="1"/>
  <c r="P53" i="6"/>
  <c r="O51" i="4"/>
  <c r="O33" i="4"/>
  <c r="O21" i="5"/>
  <c r="O23" i="5"/>
  <c r="P21" i="5"/>
  <c r="P7" i="6"/>
  <c r="P23" i="5" l="1"/>
  <c r="P26" i="5" s="1"/>
  <c r="P55" i="5"/>
  <c r="N26" i="13"/>
  <c r="P41" i="5" l="1"/>
  <c r="O31" i="11"/>
  <c r="O40" i="11"/>
  <c r="O4" i="11"/>
  <c r="O13" i="11"/>
  <c r="O32" i="13" l="1"/>
  <c r="O33" i="13"/>
  <c r="O34" i="13"/>
  <c r="O35" i="13"/>
  <c r="O36" i="13"/>
  <c r="O38" i="13"/>
  <c r="O39" i="13"/>
  <c r="O26" i="13"/>
  <c r="O41" i="13" l="1"/>
  <c r="N13" i="11"/>
  <c r="S14" i="11" l="1"/>
  <c r="M16" i="17"/>
  <c r="N16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F8" i="19" s="1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E8" i="19" s="1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L48" i="5"/>
  <c r="L50" i="5" s="1"/>
  <c r="L52" i="5" s="1"/>
  <c r="K48" i="5"/>
  <c r="K50" i="5" s="1"/>
  <c r="K52" i="5" s="1"/>
  <c r="J48" i="5"/>
  <c r="J50" i="5" s="1"/>
  <c r="J52" i="5" s="1"/>
  <c r="I48" i="5"/>
  <c r="G48" i="5"/>
  <c r="G50" i="5" s="1"/>
  <c r="G52" i="5" s="1"/>
  <c r="F48" i="5"/>
  <c r="F50" i="5" s="1"/>
  <c r="F52" i="5" s="1"/>
  <c r="E48" i="5"/>
  <c r="E50" i="5" s="1"/>
  <c r="E52" i="5" s="1"/>
  <c r="D48" i="5"/>
  <c r="N34" i="5"/>
  <c r="L34" i="5"/>
  <c r="L36" i="5" s="1"/>
  <c r="L38" i="5" s="1"/>
  <c r="K34" i="5"/>
  <c r="K36" i="5" s="1"/>
  <c r="K38" i="5" s="1"/>
  <c r="J34" i="5"/>
  <c r="J36" i="5" s="1"/>
  <c r="J38" i="5" s="1"/>
  <c r="I34" i="5"/>
  <c r="G34" i="5"/>
  <c r="G36" i="5" s="1"/>
  <c r="G38" i="5" s="1"/>
  <c r="F34" i="5"/>
  <c r="F36" i="5" s="1"/>
  <c r="F38" i="5" s="1"/>
  <c r="E34" i="5"/>
  <c r="E36" i="5" s="1"/>
  <c r="E38" i="5" s="1"/>
  <c r="D34" i="5"/>
  <c r="N58" i="4"/>
  <c r="L58" i="4"/>
  <c r="L60" i="4" s="1"/>
  <c r="L62" i="4" s="1"/>
  <c r="K58" i="4"/>
  <c r="K60" i="4" s="1"/>
  <c r="K62" i="4" s="1"/>
  <c r="J58" i="4"/>
  <c r="J60" i="4" s="1"/>
  <c r="J62" i="4" s="1"/>
  <c r="I58" i="4"/>
  <c r="G58" i="4"/>
  <c r="G60" i="4" s="1"/>
  <c r="G62" i="4" s="1"/>
  <c r="F58" i="4"/>
  <c r="F60" i="4" s="1"/>
  <c r="F62" i="4" s="1"/>
  <c r="E58" i="4"/>
  <c r="N44" i="4"/>
  <c r="L44" i="4"/>
  <c r="L46" i="4" s="1"/>
  <c r="L48" i="4" s="1"/>
  <c r="K44" i="4"/>
  <c r="K46" i="4" s="1"/>
  <c r="K48" i="4" s="1"/>
  <c r="J44" i="4"/>
  <c r="J46" i="4" s="1"/>
  <c r="J48" i="4" s="1"/>
  <c r="I44" i="4"/>
  <c r="G44" i="4"/>
  <c r="G46" i="4" s="1"/>
  <c r="G48" i="4" s="1"/>
  <c r="F44" i="4"/>
  <c r="F46" i="4" s="1"/>
  <c r="F48" i="4" s="1"/>
  <c r="E44" i="4"/>
  <c r="N46" i="6"/>
  <c r="L46" i="6"/>
  <c r="L48" i="6" s="1"/>
  <c r="L50" i="6" s="1"/>
  <c r="K46" i="6"/>
  <c r="K48" i="6" s="1"/>
  <c r="K50" i="6" s="1"/>
  <c r="J46" i="6"/>
  <c r="J48" i="6" s="1"/>
  <c r="J50" i="6" s="1"/>
  <c r="I46" i="6"/>
  <c r="G46" i="6"/>
  <c r="G48" i="6" s="1"/>
  <c r="G50" i="6" s="1"/>
  <c r="F46" i="6"/>
  <c r="F48" i="6" s="1"/>
  <c r="F50" i="6" s="1"/>
  <c r="E46" i="6"/>
  <c r="E48" i="6" s="1"/>
  <c r="E50" i="6" s="1"/>
  <c r="D46" i="6"/>
  <c r="N32" i="6"/>
  <c r="L32" i="6"/>
  <c r="L34" i="6" s="1"/>
  <c r="L36" i="6" s="1"/>
  <c r="K32" i="6"/>
  <c r="K34" i="6" s="1"/>
  <c r="K36" i="6" s="1"/>
  <c r="J32" i="6"/>
  <c r="J34" i="6" s="1"/>
  <c r="J36" i="6" s="1"/>
  <c r="I32" i="6"/>
  <c r="G32" i="6"/>
  <c r="G34" i="6" s="1"/>
  <c r="G36" i="6" s="1"/>
  <c r="F32" i="6"/>
  <c r="F34" i="6" s="1"/>
  <c r="F36" i="6" s="1"/>
  <c r="E32" i="6"/>
  <c r="E34" i="6" s="1"/>
  <c r="E36" i="6" s="1"/>
  <c r="D32" i="6"/>
  <c r="D22" i="6"/>
  <c r="D48" i="6" l="1"/>
  <c r="H46" i="6"/>
  <c r="I48" i="6"/>
  <c r="M46" i="6"/>
  <c r="N48" i="6"/>
  <c r="R46" i="6"/>
  <c r="D34" i="6"/>
  <c r="H32" i="6"/>
  <c r="I34" i="6"/>
  <c r="M32" i="6"/>
  <c r="N34" i="6"/>
  <c r="R32" i="6"/>
  <c r="I46" i="4"/>
  <c r="M44" i="4"/>
  <c r="N46" i="4"/>
  <c r="R44" i="4"/>
  <c r="I60" i="4"/>
  <c r="M58" i="4"/>
  <c r="N60" i="4"/>
  <c r="R58" i="4"/>
  <c r="E46" i="4"/>
  <c r="H44" i="4"/>
  <c r="E60" i="4"/>
  <c r="H60" i="4" s="1"/>
  <c r="H58" i="4"/>
  <c r="I36" i="5"/>
  <c r="M34" i="5"/>
  <c r="N36" i="5"/>
  <c r="R34" i="5"/>
  <c r="D50" i="5"/>
  <c r="H50" i="5" s="1"/>
  <c r="H48" i="5"/>
  <c r="I50" i="5"/>
  <c r="M48" i="5"/>
  <c r="N50" i="5"/>
  <c r="R48" i="5"/>
  <c r="D36" i="5"/>
  <c r="H36" i="5" s="1"/>
  <c r="H34" i="5"/>
  <c r="O55" i="5"/>
  <c r="R17" i="6" l="1"/>
  <c r="M19" i="5"/>
  <c r="N36" i="6"/>
  <c r="R36" i="6" s="1"/>
  <c r="R34" i="6"/>
  <c r="D36" i="6"/>
  <c r="H36" i="6" s="1"/>
  <c r="H34" i="6"/>
  <c r="I50" i="6"/>
  <c r="M50" i="6" s="1"/>
  <c r="M48" i="6"/>
  <c r="I36" i="6"/>
  <c r="M36" i="6" s="1"/>
  <c r="M34" i="6"/>
  <c r="N50" i="6"/>
  <c r="R50" i="6" s="1"/>
  <c r="R53" i="6" s="1"/>
  <c r="R48" i="6"/>
  <c r="D50" i="6"/>
  <c r="H50" i="6" s="1"/>
  <c r="H48" i="6"/>
  <c r="E48" i="4"/>
  <c r="H46" i="4"/>
  <c r="I62" i="4"/>
  <c r="M62" i="4" s="1"/>
  <c r="M60" i="4"/>
  <c r="I48" i="4"/>
  <c r="M48" i="4" s="1"/>
  <c r="M46" i="4"/>
  <c r="R29" i="4"/>
  <c r="N62" i="4"/>
  <c r="R62" i="4" s="1"/>
  <c r="R65" i="4" s="1"/>
  <c r="R60" i="4"/>
  <c r="N48" i="4"/>
  <c r="R48" i="4" s="1"/>
  <c r="R46" i="4"/>
  <c r="N52" i="5"/>
  <c r="R52" i="5" s="1"/>
  <c r="R55" i="5" s="1"/>
  <c r="R50" i="5"/>
  <c r="I38" i="5"/>
  <c r="M38" i="5" s="1"/>
  <c r="M36" i="5"/>
  <c r="H19" i="5"/>
  <c r="R19" i="5"/>
  <c r="H21" i="5"/>
  <c r="I52" i="5"/>
  <c r="M52" i="5" s="1"/>
  <c r="M55" i="5" s="1"/>
  <c r="M50" i="5"/>
  <c r="N38" i="5"/>
  <c r="R38" i="5" s="1"/>
  <c r="R36" i="5"/>
  <c r="N4" i="11"/>
  <c r="K4" i="11"/>
  <c r="P5" i="11" s="1"/>
  <c r="J4" i="11"/>
  <c r="O5" i="11" s="1"/>
  <c r="I4" i="11"/>
  <c r="H4" i="11"/>
  <c r="F4" i="11"/>
  <c r="E4" i="11"/>
  <c r="D4" i="11"/>
  <c r="C4" i="11"/>
  <c r="M13" i="11"/>
  <c r="R14" i="11" s="1"/>
  <c r="K13" i="11"/>
  <c r="P14" i="11" s="1"/>
  <c r="J13" i="11"/>
  <c r="O14" i="11" s="1"/>
  <c r="I13" i="11"/>
  <c r="H13" i="11"/>
  <c r="F13" i="11"/>
  <c r="E13" i="11"/>
  <c r="D13" i="11"/>
  <c r="C13" i="11"/>
  <c r="N40" i="11"/>
  <c r="S41" i="11" s="1"/>
  <c r="M40" i="11"/>
  <c r="R41" i="11" s="1"/>
  <c r="K40" i="11"/>
  <c r="P41" i="11" s="1"/>
  <c r="J40" i="11"/>
  <c r="O41" i="11" s="1"/>
  <c r="I40" i="11"/>
  <c r="H40" i="11"/>
  <c r="G40" i="11"/>
  <c r="L41" i="11" s="1"/>
  <c r="F40" i="11"/>
  <c r="E40" i="11"/>
  <c r="D40" i="11"/>
  <c r="C40" i="11"/>
  <c r="N31" i="11"/>
  <c r="M31" i="11"/>
  <c r="K31" i="11"/>
  <c r="P32" i="11" s="1"/>
  <c r="J31" i="11"/>
  <c r="O32" i="11" s="1"/>
  <c r="I31" i="11"/>
  <c r="H31" i="11"/>
  <c r="G31" i="11"/>
  <c r="L32" i="11" s="1"/>
  <c r="F31" i="11"/>
  <c r="E31" i="11"/>
  <c r="D31" i="11"/>
  <c r="C31" i="11"/>
  <c r="S32" i="11" l="1"/>
  <c r="S5" i="11"/>
  <c r="R32" i="11"/>
  <c r="Q34" i="13"/>
  <c r="M32" i="11"/>
  <c r="R19" i="6"/>
  <c r="R21" i="6"/>
  <c r="R24" i="6" s="1"/>
  <c r="R39" i="6"/>
  <c r="R31" i="4"/>
  <c r="R33" i="4"/>
  <c r="R36" i="4" s="1"/>
  <c r="R51" i="4"/>
  <c r="M21" i="5"/>
  <c r="R21" i="5"/>
  <c r="M23" i="5"/>
  <c r="M26" i="5" s="1"/>
  <c r="R41" i="5"/>
  <c r="R23" i="5"/>
  <c r="N32" i="11"/>
  <c r="N41" i="11"/>
  <c r="H5" i="11"/>
  <c r="M14" i="11"/>
  <c r="M5" i="11"/>
  <c r="M41" i="11"/>
  <c r="N14" i="11"/>
  <c r="N5" i="11"/>
  <c r="D24" i="5"/>
  <c r="D34" i="4"/>
  <c r="Q36" i="13" l="1"/>
  <c r="R26" i="5"/>
  <c r="Q38" i="13"/>
  <c r="O18" i="4"/>
  <c r="O20" i="4" s="1"/>
  <c r="O36" i="4"/>
  <c r="C39" i="13"/>
  <c r="Q41" i="13" l="1"/>
  <c r="G7" i="19"/>
  <c r="O15" i="6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N41" i="13" s="1"/>
  <c r="O26" i="5"/>
  <c r="O41" i="5"/>
  <c r="C26" i="13"/>
  <c r="D26" i="13"/>
  <c r="E26" i="13"/>
  <c r="F26" i="13"/>
  <c r="H26" i="13"/>
  <c r="I26" i="13"/>
  <c r="J26" i="13"/>
  <c r="K26" i="13"/>
  <c r="M26" i="13"/>
  <c r="G22" i="6" l="1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D31" i="4"/>
  <c r="D30" i="4"/>
  <c r="D29" i="4"/>
  <c r="D28" i="4"/>
  <c r="D27" i="4"/>
  <c r="D21" i="5"/>
  <c r="D20" i="5"/>
  <c r="D19" i="5"/>
  <c r="D18" i="5"/>
  <c r="D17" i="5"/>
  <c r="D8" i="5" s="1"/>
  <c r="H22" i="6" l="1"/>
  <c r="M22" i="6"/>
  <c r="C35" i="13"/>
  <c r="C36" i="13"/>
  <c r="C33" i="13"/>
  <c r="C32" i="13"/>
  <c r="C34" i="13"/>
  <c r="K21" i="5"/>
  <c r="G19" i="5"/>
  <c r="L19" i="5"/>
  <c r="G34" i="4"/>
  <c r="H34" i="4"/>
  <c r="I34" i="4"/>
  <c r="J34" i="4"/>
  <c r="K34" i="4"/>
  <c r="L34" i="4"/>
  <c r="M34" i="4"/>
  <c r="N34" i="4"/>
  <c r="F34" i="4"/>
  <c r="E34" i="4"/>
  <c r="E27" i="4"/>
  <c r="F27" i="4"/>
  <c r="G27" i="4"/>
  <c r="H27" i="4"/>
  <c r="I27" i="4"/>
  <c r="J27" i="4"/>
  <c r="K27" i="4"/>
  <c r="L27" i="4"/>
  <c r="L18" i="4" s="1"/>
  <c r="M27" i="4"/>
  <c r="N27" i="4"/>
  <c r="E28" i="4"/>
  <c r="F28" i="4"/>
  <c r="G28" i="4"/>
  <c r="H28" i="4"/>
  <c r="G33" i="13" s="1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L35" i="13" s="1"/>
  <c r="N30" i="4"/>
  <c r="E31" i="4"/>
  <c r="G31" i="4"/>
  <c r="H31" i="4"/>
  <c r="I31" i="4"/>
  <c r="J31" i="4"/>
  <c r="K31" i="4"/>
  <c r="L31" i="4"/>
  <c r="N31" i="4"/>
  <c r="L65" i="4"/>
  <c r="K65" i="4"/>
  <c r="J65" i="4"/>
  <c r="G65" i="4"/>
  <c r="E62" i="4"/>
  <c r="D62" i="4"/>
  <c r="N51" i="4"/>
  <c r="D48" i="4"/>
  <c r="H48" i="4" s="1"/>
  <c r="L24" i="5"/>
  <c r="N24" i="5"/>
  <c r="M39" i="13" s="1"/>
  <c r="K24" i="5"/>
  <c r="J24" i="5"/>
  <c r="I24" i="5"/>
  <c r="G24" i="5"/>
  <c r="F24" i="5"/>
  <c r="E24" i="5"/>
  <c r="D52" i="5"/>
  <c r="H52" i="5" s="1"/>
  <c r="H55" i="5" s="1"/>
  <c r="I17" i="5"/>
  <c r="I8" i="5" s="1"/>
  <c r="J17" i="5"/>
  <c r="J8" i="5" s="1"/>
  <c r="K17" i="5"/>
  <c r="K8" i="5" s="1"/>
  <c r="L17" i="5"/>
  <c r="L8" i="5" s="1"/>
  <c r="N17" i="5"/>
  <c r="N8" i="5" s="1"/>
  <c r="I18" i="5"/>
  <c r="J18" i="5"/>
  <c r="K18" i="5"/>
  <c r="L18" i="5"/>
  <c r="N18" i="5"/>
  <c r="I19" i="5"/>
  <c r="J19" i="5"/>
  <c r="I34" i="13" s="1"/>
  <c r="K19" i="5"/>
  <c r="N19" i="5"/>
  <c r="I20" i="5"/>
  <c r="J20" i="5"/>
  <c r="K20" i="5"/>
  <c r="L20" i="5"/>
  <c r="K35" i="13" s="1"/>
  <c r="N20" i="5"/>
  <c r="I21" i="5"/>
  <c r="J21" i="5"/>
  <c r="L21" i="5"/>
  <c r="N21" i="5"/>
  <c r="G17" i="5"/>
  <c r="G8" i="5" s="1"/>
  <c r="G18" i="5"/>
  <c r="G20" i="5"/>
  <c r="G21" i="5"/>
  <c r="F17" i="5"/>
  <c r="F8" i="5" s="1"/>
  <c r="F18" i="5"/>
  <c r="F19" i="5"/>
  <c r="F20" i="5"/>
  <c r="F21" i="5"/>
  <c r="E17" i="5"/>
  <c r="E8" i="5" s="1"/>
  <c r="E18" i="5"/>
  <c r="E19" i="5"/>
  <c r="E20" i="5"/>
  <c r="E21" i="5"/>
  <c r="L23" i="5"/>
  <c r="I23" i="5"/>
  <c r="E23" i="5"/>
  <c r="N23" i="5"/>
  <c r="J23" i="5"/>
  <c r="G23" i="5"/>
  <c r="F23" i="5"/>
  <c r="D38" i="5"/>
  <c r="H38" i="5" s="1"/>
  <c r="I35" i="13" l="1"/>
  <c r="H35" i="13"/>
  <c r="F33" i="13"/>
  <c r="J35" i="13"/>
  <c r="K33" i="13"/>
  <c r="D65" i="4"/>
  <c r="H62" i="4"/>
  <c r="H23" i="5"/>
  <c r="H26" i="5" s="1"/>
  <c r="J33" i="13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51" i="4"/>
  <c r="D33" i="4"/>
  <c r="L32" i="13"/>
  <c r="F6" i="19" s="1"/>
  <c r="H32" i="13"/>
  <c r="G32" i="13"/>
  <c r="E6" i="19" s="1"/>
  <c r="M35" i="13"/>
  <c r="M33" i="13"/>
  <c r="D32" i="13"/>
  <c r="J32" i="13"/>
  <c r="G36" i="13"/>
  <c r="E32" i="13"/>
  <c r="F32" i="13"/>
  <c r="I32" i="13"/>
  <c r="F36" i="13"/>
  <c r="M32" i="13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51" i="4"/>
  <c r="G51" i="4"/>
  <c r="G33" i="4"/>
  <c r="K51" i="4"/>
  <c r="K33" i="4"/>
  <c r="L51" i="4"/>
  <c r="L33" i="4"/>
  <c r="E51" i="4"/>
  <c r="E33" i="4"/>
  <c r="I51" i="4"/>
  <c r="I33" i="4"/>
  <c r="M51" i="4"/>
  <c r="J51" i="4"/>
  <c r="J33" i="4"/>
  <c r="H51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5" i="4"/>
  <c r="N33" i="4"/>
  <c r="G53" i="6"/>
  <c r="L53" i="6"/>
  <c r="N53" i="6"/>
  <c r="E53" i="6"/>
  <c r="J53" i="6"/>
  <c r="F53" i="6"/>
  <c r="K53" i="6"/>
  <c r="I53" i="6"/>
  <c r="D53" i="6"/>
  <c r="H21" i="6"/>
  <c r="M31" i="4"/>
  <c r="L36" i="13" s="1"/>
  <c r="F65" i="4"/>
  <c r="F31" i="4"/>
  <c r="E36" i="13" s="1"/>
  <c r="E65" i="4"/>
  <c r="I65" i="4"/>
  <c r="M65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C38" i="13"/>
  <c r="C41" i="13" s="1"/>
  <c r="I38" i="13"/>
  <c r="I41" i="13" s="1"/>
  <c r="H38" i="13"/>
  <c r="H41" i="13" s="1"/>
  <c r="M33" i="4"/>
  <c r="F33" i="4"/>
  <c r="E38" i="13" s="1"/>
  <c r="E41" i="13" s="1"/>
  <c r="K38" i="13"/>
  <c r="K41" i="13" s="1"/>
  <c r="F38" i="13"/>
  <c r="F41" i="13" s="1"/>
  <c r="M53" i="6"/>
  <c r="H53" i="6"/>
  <c r="K55" i="5"/>
  <c r="L38" i="13" l="1"/>
  <c r="H65" i="4"/>
  <c r="H33" i="4"/>
  <c r="G38" i="13" s="1"/>
  <c r="G41" i="13" l="1"/>
  <c r="E7" i="19"/>
  <c r="L41" i="13"/>
  <c r="F7" i="19"/>
  <c r="K32" i="11"/>
  <c r="J32" i="11"/>
  <c r="I32" i="11"/>
  <c r="H32" i="11"/>
  <c r="I41" i="11"/>
  <c r="I5" i="11"/>
  <c r="K5" i="11"/>
  <c r="J5" i="11"/>
  <c r="H14" i="11"/>
  <c r="I14" i="11"/>
  <c r="J14" i="11"/>
  <c r="K14" i="11"/>
  <c r="J41" i="11" l="1"/>
  <c r="K41" i="11"/>
  <c r="H41" i="11"/>
  <c r="G26" i="13" l="1"/>
  <c r="L26" i="13" l="1"/>
  <c r="E18" i="4" l="1"/>
  <c r="E16" i="4" s="1"/>
  <c r="F18" i="4"/>
  <c r="F16" i="4" s="1"/>
  <c r="G18" i="4"/>
  <c r="G16" i="4" s="1"/>
  <c r="I18" i="4"/>
  <c r="I16" i="4" s="1"/>
  <c r="J18" i="4"/>
  <c r="J16" i="4" s="1"/>
  <c r="K18" i="4"/>
  <c r="K16" i="4" s="1"/>
  <c r="L16" i="4"/>
  <c r="N18" i="4"/>
  <c r="N16" i="4" s="1"/>
  <c r="D18" i="4"/>
  <c r="D16" i="4" s="1"/>
  <c r="M15" i="4"/>
  <c r="M14" i="4"/>
  <c r="M13" i="4"/>
  <c r="M12" i="4"/>
  <c r="M11" i="4"/>
  <c r="M10" i="4"/>
  <c r="M9" i="4"/>
  <c r="M7" i="4"/>
  <c r="M6" i="4"/>
  <c r="M5" i="4"/>
  <c r="M4" i="4"/>
  <c r="H5" i="4"/>
  <c r="H6" i="4"/>
  <c r="H7" i="4"/>
  <c r="H9" i="4"/>
  <c r="H10" i="4"/>
  <c r="H11" i="4"/>
  <c r="H12" i="4"/>
  <c r="H13" i="4"/>
  <c r="H14" i="4"/>
  <c r="H15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6" i="4"/>
  <c r="L36" i="4"/>
  <c r="K36" i="4"/>
  <c r="J36" i="4"/>
  <c r="I36" i="4"/>
  <c r="G36" i="4"/>
  <c r="F36" i="4"/>
  <c r="E36" i="4"/>
  <c r="D36" i="4"/>
  <c r="M18" i="4"/>
  <c r="H18" i="4"/>
  <c r="N26" i="5"/>
  <c r="L26" i="5"/>
  <c r="K26" i="5"/>
  <c r="J26" i="5"/>
  <c r="I26" i="5"/>
  <c r="G26" i="5"/>
  <c r="F26" i="5"/>
  <c r="E26" i="5"/>
  <c r="D26" i="5"/>
  <c r="M16" i="4" l="1"/>
  <c r="H16" i="4"/>
  <c r="H24" i="6"/>
  <c r="M24" i="6"/>
  <c r="M36" i="4"/>
  <c r="H36" i="4"/>
</calcChain>
</file>

<file path=xl/sharedStrings.xml><?xml version="1.0" encoding="utf-8"?>
<sst xmlns="http://schemas.openxmlformats.org/spreadsheetml/2006/main" count="582" uniqueCount="246">
  <si>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</si>
  <si>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</si>
  <si>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</si>
  <si>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</si>
  <si>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</si>
  <si>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</si>
  <si>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</si>
  <si>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</si>
  <si>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</si>
  <si>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</si>
  <si>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</si>
  <si>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</si>
  <si>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</si>
  <si>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</si>
  <si>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</si>
  <si>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</si>
  <si>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</si>
  <si>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</si>
  <si>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</si>
  <si>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</si>
  <si>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</si>
  <si>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</si>
  <si>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</si>
  <si>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</si>
  <si>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</si>
  <si>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</si>
  <si>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</si>
  <si>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</si>
  <si>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</si>
  <si>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</si>
  <si>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</si>
  <si>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</si>
  <si>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</si>
  <si>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</si>
  <si>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</si>
  <si>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</si>
  <si>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</si>
  <si>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</si>
  <si>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</si>
  <si>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</si>
  <si>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</si>
  <si>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</si>
  <si>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</si>
  <si>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</si>
  <si>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</si>
  <si>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</si>
  <si>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</si>
  <si>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</si>
  <si>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</si>
  <si>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</si>
  <si>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</si>
  <si>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</si>
  <si>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</si>
  <si>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</si>
  <si>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</si>
  <si>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</si>
  <si>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</si>
  <si>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</si>
  <si>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</si>
  <si>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</si>
  <si>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</si>
  <si>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</si>
  <si>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</si>
  <si>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</si>
  <si>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</si>
  <si>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</si>
  <si>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</si>
  <si>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</si>
  <si>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</si>
  <si>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</si>
  <si>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</si>
  <si>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</si>
  <si>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</si>
  <si>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</si>
  <si>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</si>
  <si>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</si>
  <si>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</si>
  <si>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</si>
  <si>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</si>
  <si>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</si>
  <si>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</si>
  <si>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(1) SAAM SMIT Towage  Joint Venture del Norte con Boskalis</t>
  </si>
  <si>
    <t>(2) SAAM SMIT Towage  Joint Venture Brasil con Boskalis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</si>
  <si>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</si>
  <si>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</si>
  <si>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</si>
  <si>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</si>
  <si>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</si>
  <si>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</si>
  <si>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</si>
  <si>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</si>
  <si>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</si>
  <si>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</si>
  <si>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</si>
  <si>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</si>
  <si>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</si>
  <si>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</si>
  <si>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</si>
  <si>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</si>
  <si>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</si>
  <si>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</si>
  <si>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</si>
  <si>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</si>
  <si>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</si>
  <si>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</si>
  <si>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</si>
  <si>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</si>
  <si>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</si>
  <si>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</si>
  <si>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</si>
  <si>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</si>
  <si>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</si>
  <si>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</si>
  <si>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</si>
  <si>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</si>
  <si>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</si>
  <si>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</si>
  <si>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</si>
  <si>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</si>
  <si>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</si>
  <si>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</si>
  <si>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Toneladas en frigorífico</t>
  </si>
  <si>
    <t>Metros cuadrados en bodegas</t>
  </si>
  <si>
    <t>Viajes de ruta (fletes)</t>
  </si>
  <si>
    <t>Balance Consolidado</t>
  </si>
  <si>
    <t>Estados Financieros Consolidados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</si>
  <si>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</si>
  <si>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</si>
  <si>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</si>
  <si>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t>Volúmenes Terminales Portuarios</t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</si>
  <si>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</si>
  <si>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</si>
  <si>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</si>
  <si>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</si>
  <si>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</si>
  <si>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</si>
  <si>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</si>
  <si>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</si>
  <si>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</si>
  <si>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</si>
  <si>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</si>
  <si>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</si>
  <si>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</si>
  <si>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</si>
  <si>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</si>
  <si>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</si>
  <si>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</si>
  <si>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</si>
  <si>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</si>
  <si>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</si>
  <si>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</si>
  <si>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</si>
  <si>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</si>
  <si>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</si>
  <si>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</si>
  <si>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</si>
  <si>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</si>
  <si>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</si>
  <si>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</si>
  <si>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</si>
  <si>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</si>
  <si>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</si>
  <si>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</si>
  <si>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</si>
  <si>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</si>
  <si>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</si>
  <si>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</si>
  <si>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</si>
  <si>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</si>
  <si>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</si>
  <si>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</si>
  <si>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</si>
  <si>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</si>
  <si>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</si>
  <si>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</si>
  <si>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</si>
  <si>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</si>
  <si>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</si>
  <si>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</si>
  <si>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</si>
  <si>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</si>
  <si>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</si>
  <si>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</si>
  <si>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</si>
  <si>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</si>
  <si>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</si>
  <si>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</si>
  <si>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</si>
  <si>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</si>
  <si>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</si>
  <si>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México (1)</t>
  </si>
  <si>
    <t>Canadá (1)</t>
  </si>
  <si>
    <t>Panamá (1)</t>
  </si>
  <si>
    <t>Brasil (2)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</si>
  <si>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</si>
  <si>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</si>
  <si>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</si>
  <si>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</si>
  <si>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</si>
  <si>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</si>
  <si>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</si>
  <si>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</si>
  <si>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(3) Considera Chile (LNG, TABSA, RAM Chile), Brasil, Uruguay,Ecuador y Perú. SST Brasil desde el 3Q2014.</t>
  </si>
  <si>
    <t>América del Sur (3)</t>
  </si>
  <si>
    <t>(1) México y  Canadá desde 3Q2014. Las faenas del 1Q y 2Q 2014 corresponden sólo a México al 100%</t>
  </si>
  <si>
    <t>4Q2016</t>
  </si>
  <si>
    <t>Caldera</t>
  </si>
  <si>
    <t>Sociedad Portuaria de Caldera SPC / SPGC</t>
  </si>
  <si>
    <t>2026 + opción de extención por: 5 años SPC / 30 años SPGC</t>
  </si>
  <si>
    <t>1Q2017</t>
  </si>
  <si>
    <t>Caldera (4)</t>
  </si>
  <si>
    <t>Resumen Resultados Anuales</t>
  </si>
  <si>
    <t>Estados de Resultados  (MUS$)</t>
  </si>
  <si>
    <t>Volúmenes</t>
  </si>
  <si>
    <t>Ingresos (1)</t>
  </si>
  <si>
    <t>EBITDA (1)</t>
  </si>
  <si>
    <t>(1) Consolidado + Valor proporcional Coligadas</t>
  </si>
  <si>
    <t>Faenas División Remolcaodres (1)</t>
  </si>
  <si>
    <t>Toneladas División Terminales Portuarios (1)</t>
  </si>
  <si>
    <t>Metros cuadrados en bodegas División  Logística (2)</t>
  </si>
  <si>
    <t>Viajes de ruta (fletes) División  Logística  (2)</t>
  </si>
  <si>
    <t>(2) Consolidados</t>
  </si>
  <si>
    <t>(*) Reclasificación en faenas 2016</t>
  </si>
  <si>
    <t>(*) Reclasificación en faenas 2016 en América del Sur</t>
  </si>
  <si>
    <t>2Q2017</t>
  </si>
  <si>
    <t>Faenas portuarias + Faenas especiales + Ingresos Offshore</t>
  </si>
  <si>
    <t>Reloncaví</t>
  </si>
  <si>
    <t>Luckymont</t>
  </si>
  <si>
    <t>Servicios Especiales</t>
  </si>
  <si>
    <t>Warehousing</t>
  </si>
  <si>
    <t>Servico alas Aerolíneas / Contract Logistics (Warehousing)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</si>
  <si>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</si>
  <si>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r>
      <t xml:space="preserve">Aronem </t>
    </r>
    <r>
      <rPr>
        <vertAlign val="superscript"/>
        <sz val="8.5"/>
        <color theme="1"/>
        <rFont val="Calibri"/>
        <family val="2"/>
      </rPr>
      <t>(1)</t>
    </r>
  </si>
  <si>
    <r>
      <t xml:space="preserve">Transaereo </t>
    </r>
    <r>
      <rPr>
        <vertAlign val="superscript"/>
        <sz val="8.5"/>
        <color theme="1"/>
        <rFont val="Calibri"/>
        <family val="2"/>
      </rPr>
      <t>(1)</t>
    </r>
  </si>
  <si>
    <t>(1) Aerosan: Joint Venture con American Airlines en Chile, Ecuador y Colombia</t>
  </si>
  <si>
    <t>Contract Logistics (Warehousing y Transport Management)</t>
  </si>
  <si>
    <t>(1)Incluye las Aerosan (Joint Venture con American Airlines en Chile, Ecuador y Colombia), Reloncaví (Chile) y Luckymont(Uruguay)-</t>
  </si>
  <si>
    <t>(2) Otros puertos operados por Tramarsa.El 4Q2015 incluye sólo los meses de noviembre y diciembre</t>
  </si>
  <si>
    <t>TISUR (1) (3)</t>
  </si>
  <si>
    <t>Otros (2) (3)</t>
  </si>
  <si>
    <t>(4) Incorporado desde Febrero de 2017</t>
  </si>
  <si>
    <t>(3) Vendido en Abril de 2017. En el 2Q2017 sólo incluye el mes de Abril</t>
  </si>
  <si>
    <t>Caldera (5)</t>
  </si>
  <si>
    <t>(5) Volúmenes desde Febrero de 2017</t>
  </si>
  <si>
    <t>(4) TISUR vendido en Abril de 2017. En el 2Q2017 sólo se considera el mes de Abril</t>
  </si>
  <si>
    <t xml:space="preserve">En Abril de 2017 se vendió la participación minoritaria de 35% que se tenía sobre Tramarsa. Esta empresa tenía 3 Divisiones: Remolcadores, Logística y Puertos.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</si>
</sst>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  <font>
      <sz val="10"/>
      <color theme="1"/>
      <name val="Calibri"/>
      <family val="2"/>
      <scheme val="minor"/>
    </font>
    <font>
      <vertAlign val="superscript"/>
      <sz val="8.5"/>
      <color theme="1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164" fontId="262" fillId="34" borderId="0" xfId="0" applyNumberFormat="1" applyFont="1" applyFill="1" applyAlignment="1">
      <alignment vertical="center"/>
    </xf>
    <xf numFmtId="164" fontId="262" fillId="0" borderId="0" xfId="0" applyNumberFormat="1" applyFont="1" applyFill="1" applyAlignment="1">
      <alignment vertical="center"/>
    </xf>
    <xf numFmtId="0" fontId="236" fillId="5" borderId="0" xfId="0" applyFont="1" applyFill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3" xfId="0" applyFont="1" applyBorder="1" applyAlignment="1">
      <alignment horizontal="right" vertical="center"/>
    </xf>
    <xf numFmtId="3" fontId="262" fillId="0" borderId="0" xfId="0" applyNumberFormat="1" applyFont="1" applyAlignment="1">
      <alignment vertical="center"/>
    </xf>
    <xf numFmtId="164" fontId="235" fillId="0" borderId="0" xfId="0" applyNumberFormat="1" applyFont="1" applyFill="1" applyBorder="1" applyAlignment="1">
      <alignment vertical="center"/>
    </xf>
    <xf numFmtId="164" fontId="235" fillId="5" borderId="0" xfId="0" applyNumberFormat="1" applyFont="1" applyFill="1" applyBorder="1" applyAlignment="1">
      <alignment vertical="center"/>
    </xf>
    <xf numFmtId="164" fontId="262" fillId="0" borderId="0" xfId="0" applyNumberFormat="1" applyFont="1" applyFill="1" applyBorder="1" applyAlignment="1">
      <alignment vertical="center"/>
    </xf>
    <xf numFmtId="164" fontId="235" fillId="4" borderId="0" xfId="0" applyNumberFormat="1" applyFont="1" applyFill="1" applyBorder="1" applyAlignment="1">
      <alignment vertical="center"/>
    </xf>
    <xf numFmtId="164" fontId="262" fillId="34" borderId="0" xfId="0" applyNumberFormat="1" applyFont="1" applyFill="1" applyBorder="1" applyAlignment="1">
      <alignment vertical="center"/>
    </xf>
    <xf numFmtId="164" fontId="263" fillId="34" borderId="0" xfId="0" applyNumberFormat="1" applyFont="1" applyFill="1" applyBorder="1" applyAlignment="1">
      <alignment vertical="center"/>
    </xf>
    <xf numFmtId="3" fontId="262" fillId="34" borderId="0" xfId="0" applyNumberFormat="1" applyFont="1" applyFill="1" applyAlignment="1">
      <alignment vertical="center"/>
    </xf>
    <xf numFmtId="164" fontId="263" fillId="34" borderId="0" xfId="0" applyNumberFormat="1" applyFont="1" applyFill="1" applyAlignment="1">
      <alignment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8" fillId="63" borderId="50" xfId="0" applyFont="1" applyFill="1" applyBorder="1" applyAlignment="1">
      <alignment horizontal="left" vertical="center"/>
    </xf>
    <xf numFmtId="0" fontId="268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8" fillId="63" borderId="0" xfId="0" applyFont="1" applyFill="1" applyBorder="1" applyAlignment="1">
      <alignment horizontal="left" vertical="center"/>
    </xf>
    <xf numFmtId="0" fontId="268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8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69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6" xfId="0" quotePrefix="1" applyNumberFormat="1" applyFont="1" applyFill="1" applyBorder="1" applyAlignment="1">
      <alignment horizontal="center" vertical="center"/>
    </xf>
    <xf numFmtId="0" fontId="56" fillId="5" borderId="56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164" fontId="236" fillId="0" borderId="0" xfId="0" applyNumberFormat="1" applyFont="1" applyFill="1" applyBorder="1" applyAlignment="1">
      <alignment vertical="center"/>
    </xf>
    <xf numFmtId="164" fontId="263" fillId="0" borderId="0" xfId="0" applyNumberFormat="1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9" fontId="235" fillId="5" borderId="0" xfId="1" applyFont="1" applyFill="1"/>
    <xf numFmtId="0" fontId="235" fillId="5" borderId="0" xfId="0" applyFont="1" applyFill="1" applyBorder="1"/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0" fillId="0" borderId="0" xfId="0" applyFont="1" applyFill="1" applyBorder="1" applyAlignment="1">
      <alignment horizontal="right" vertical="center" wrapText="1"/>
    </xf>
    <xf numFmtId="0" fontId="271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1" fillId="0" borderId="15" xfId="0" applyFont="1" applyBorder="1" applyAlignment="1">
      <alignment wrapText="1"/>
    </xf>
    <xf numFmtId="0" fontId="271" fillId="0" borderId="49" xfId="0" applyFont="1" applyBorder="1" applyAlignment="1">
      <alignment wrapText="1"/>
    </xf>
    <xf numFmtId="0" fontId="271" fillId="0" borderId="0" xfId="0" applyFont="1" applyBorder="1" applyAlignment="1">
      <alignment vertical="center" wrapText="1"/>
    </xf>
    <xf numFmtId="0" fontId="271" fillId="0" borderId="47" xfId="0" applyFont="1" applyBorder="1" applyAlignment="1">
      <alignment vertical="center" wrapText="1"/>
    </xf>
    <xf numFmtId="3" fontId="235" fillId="5" borderId="0" xfId="0" applyNumberFormat="1" applyFont="1" applyFill="1" applyBorder="1" applyAlignment="1">
      <alignment vertical="center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7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8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8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3" fontId="235" fillId="0" borderId="0" xfId="0" applyNumberFormat="1" applyFont="1" applyBorder="1" applyAlignment="1">
      <alignment vertical="center"/>
    </xf>
    <xf numFmtId="164" fontId="236" fillId="5" borderId="0" xfId="0" applyNumberFormat="1" applyFont="1" applyFill="1" applyBorder="1" applyAlignment="1">
      <alignment vertical="center"/>
    </xf>
    <xf numFmtId="164" fontId="236" fillId="4" borderId="0" xfId="0" applyNumberFormat="1" applyFont="1" applyFill="1" applyBorder="1" applyAlignment="1">
      <alignment vertical="center"/>
    </xf>
    <xf numFmtId="0" fontId="235" fillId="0" borderId="0" xfId="0" applyFont="1" applyFill="1" applyBorder="1" applyAlignment="1">
      <alignment vertical="center"/>
    </xf>
    <xf numFmtId="3" fontId="235" fillId="4" borderId="0" xfId="0" applyNumberFormat="1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6" fillId="4" borderId="0" xfId="0" applyFont="1" applyFill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6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212" fontId="3" fillId="0" borderId="0" xfId="0" applyNumberFormat="1" applyFont="1" applyBorder="1" applyAlignment="1">
      <alignment horizontal="center" vertical="center"/>
    </xf>
    <xf numFmtId="358" fontId="0" fillId="0" borderId="0" xfId="0" applyNumberFormat="1" applyBorder="1"/>
    <xf numFmtId="358" fontId="262" fillId="0" borderId="0" xfId="0" applyNumberFormat="1" applyFont="1" applyFill="1" applyBorder="1" applyAlignment="1">
      <alignment horizontal="center" vertical="center"/>
    </xf>
    <xf numFmtId="0" fontId="273" fillId="0" borderId="0" xfId="0" applyFont="1" applyFill="1" applyBorder="1" applyAlignment="1">
      <alignment horizontal="left" vertical="center"/>
    </xf>
    <xf numFmtId="0" fontId="273" fillId="0" borderId="0" xfId="0" applyFont="1" applyBorder="1" applyAlignment="1">
      <alignment horizontal="left" vertical="center"/>
    </xf>
    <xf numFmtId="9" fontId="273" fillId="0" borderId="0" xfId="1" applyFont="1" applyFill="1" applyBorder="1" applyAlignment="1">
      <alignment horizontal="center" vertical="center"/>
    </xf>
    <xf numFmtId="0" fontId="235" fillId="0" borderId="0" xfId="0" applyFont="1" applyFill="1" applyAlignment="1">
      <alignment vertical="center"/>
    </xf>
    <xf numFmtId="358" fontId="235" fillId="0" borderId="0" xfId="0" applyNumberFormat="1" applyFont="1" applyFill="1" applyBorder="1" applyAlignment="1">
      <alignment horizontal="center" vertical="center"/>
    </xf>
    <xf numFmtId="0" fontId="236" fillId="5" borderId="62" xfId="0" applyFont="1" applyFill="1" applyBorder="1" applyAlignment="1">
      <alignment vertical="center"/>
    </xf>
    <xf numFmtId="3" fontId="0" fillId="4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235" fillId="0" borderId="0" xfId="0" applyFont="1" applyFill="1" applyAlignment="1">
      <alignment horizontal="left"/>
    </xf>
    <xf numFmtId="3" fontId="233" fillId="4" borderId="0" xfId="0" applyNumberFormat="1" applyFont="1" applyFill="1" applyBorder="1" applyAlignment="1">
      <alignment horizontal="center" vertical="center"/>
    </xf>
    <xf numFmtId="358" fontId="235" fillId="4" borderId="0" xfId="0" applyNumberFormat="1" applyFont="1" applyFill="1" applyBorder="1" applyAlignment="1">
      <alignment horizontal="center" vertical="center"/>
    </xf>
    <xf numFmtId="358" fontId="0" fillId="4" borderId="0" xfId="0" applyNumberFormat="1" applyFill="1" applyBorder="1" applyAlignment="1">
      <alignment horizontal="center" vertical="center"/>
    </xf>
    <xf numFmtId="0" fontId="271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8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13</xdr:col>
      <xdr:colOff>795618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Segundo Trimestre de  2017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30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653150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7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6:H47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showGridLines="0" zoomScale="77" zoomScaleNormal="77" workbookViewId="0">
      <selection activeCell="R12" sqref="R12"/>
    </sheetView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5" ht="15.75" thickBot="1"/>
    <row r="2" spans="2:15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5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5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15.75">
      <c r="B7" s="20"/>
      <c r="C7" s="21"/>
      <c r="D7" s="21"/>
      <c r="E7" s="22"/>
      <c r="F7" s="21"/>
      <c r="G7" s="21"/>
      <c r="H7" s="119" t="s">
        <v>141</v>
      </c>
      <c r="I7" s="21"/>
      <c r="J7" s="98"/>
      <c r="K7" s="21"/>
      <c r="L7" s="119" t="s">
        <v>138</v>
      </c>
      <c r="M7" s="21"/>
      <c r="N7" s="21"/>
      <c r="O7" s="22"/>
    </row>
    <row r="8" spans="2:15" ht="15.75">
      <c r="B8" s="20"/>
      <c r="C8" s="21"/>
      <c r="D8" s="21"/>
      <c r="E8" s="22"/>
      <c r="F8" s="21"/>
      <c r="G8" s="21"/>
      <c r="H8" s="21"/>
      <c r="I8" s="21"/>
      <c r="J8" s="98"/>
      <c r="K8" s="21"/>
      <c r="L8" s="21"/>
      <c r="M8" s="21"/>
      <c r="N8" s="21"/>
      <c r="O8" s="22"/>
    </row>
    <row r="9" spans="2:15" ht="15.75">
      <c r="B9" s="20"/>
      <c r="C9" s="21"/>
      <c r="D9" s="21"/>
      <c r="E9" s="22"/>
      <c r="F9" s="21"/>
      <c r="G9" s="98">
        <v>1</v>
      </c>
      <c r="H9" s="238" t="s">
        <v>83</v>
      </c>
      <c r="I9" s="238"/>
      <c r="J9" s="238"/>
      <c r="K9" s="21"/>
      <c r="L9" s="21" t="s">
        <v>132</v>
      </c>
      <c r="M9" s="21"/>
      <c r="N9" s="113">
        <v>9736791983</v>
      </c>
      <c r="O9" s="22"/>
    </row>
    <row r="10" spans="2:15" s="214" customFormat="1" ht="15.75">
      <c r="B10" s="20"/>
      <c r="C10" s="21"/>
      <c r="D10" s="21"/>
      <c r="E10" s="22"/>
      <c r="F10" s="21"/>
      <c r="G10" s="98">
        <v>2</v>
      </c>
      <c r="H10" s="238" t="s">
        <v>211</v>
      </c>
      <c r="I10" s="238"/>
      <c r="J10" s="238"/>
      <c r="K10" s="21"/>
      <c r="L10" s="21" t="s">
        <v>131</v>
      </c>
      <c r="M10" s="21"/>
      <c r="N10" s="114">
        <v>0.47799999999999998</v>
      </c>
      <c r="O10" s="22"/>
    </row>
    <row r="11" spans="2:15" ht="15.75">
      <c r="B11" s="20"/>
      <c r="C11" s="21"/>
      <c r="D11" s="21"/>
      <c r="E11" s="22"/>
      <c r="F11" s="21"/>
      <c r="G11" s="98">
        <v>3</v>
      </c>
      <c r="H11" s="238" t="s">
        <v>125</v>
      </c>
      <c r="I11" s="238"/>
      <c r="J11" s="238"/>
      <c r="K11" s="21"/>
      <c r="L11" s="27" t="s">
        <v>133</v>
      </c>
      <c r="M11" s="21"/>
      <c r="N11" s="115" t="s">
        <v>134</v>
      </c>
      <c r="O11" s="22"/>
    </row>
    <row r="12" spans="2:15" ht="15.75">
      <c r="B12" s="20"/>
      <c r="C12" s="21"/>
      <c r="D12" s="21"/>
      <c r="E12" s="22"/>
      <c r="F12" s="21"/>
      <c r="G12" s="98">
        <v>4</v>
      </c>
      <c r="H12" s="238" t="s">
        <v>124</v>
      </c>
      <c r="I12" s="238"/>
      <c r="J12" s="238"/>
      <c r="K12" s="21"/>
      <c r="L12" s="27" t="s">
        <v>135</v>
      </c>
      <c r="M12" s="21"/>
      <c r="N12" s="116" t="s">
        <v>137</v>
      </c>
      <c r="O12" s="22"/>
    </row>
    <row r="13" spans="2:15" ht="15.75">
      <c r="B13" s="20"/>
      <c r="C13" s="21"/>
      <c r="D13" s="21"/>
      <c r="E13" s="22"/>
      <c r="F13" s="21"/>
      <c r="G13" s="98">
        <v>5</v>
      </c>
      <c r="H13" s="238" t="s">
        <v>31</v>
      </c>
      <c r="I13" s="238"/>
      <c r="J13" s="238"/>
      <c r="K13" s="21"/>
      <c r="L13" s="27" t="s">
        <v>136</v>
      </c>
      <c r="M13" s="21"/>
      <c r="N13" s="116" t="s">
        <v>130</v>
      </c>
      <c r="O13" s="22"/>
    </row>
    <row r="14" spans="2:15" ht="15.75">
      <c r="B14" s="20"/>
      <c r="C14" s="21"/>
      <c r="D14" s="21"/>
      <c r="E14" s="22"/>
      <c r="F14" s="21"/>
      <c r="G14" s="98">
        <v>6</v>
      </c>
      <c r="H14" s="238" t="s">
        <v>32</v>
      </c>
      <c r="I14" s="238"/>
      <c r="J14" s="238"/>
      <c r="K14" s="21"/>
      <c r="L14" s="27" t="s">
        <v>140</v>
      </c>
      <c r="M14" s="21"/>
      <c r="N14" s="117" t="s">
        <v>139</v>
      </c>
      <c r="O14" s="22"/>
    </row>
    <row r="15" spans="2:15" ht="15.75">
      <c r="B15" s="20"/>
      <c r="C15" s="21"/>
      <c r="D15" s="21"/>
      <c r="E15" s="22"/>
      <c r="F15" s="21"/>
      <c r="G15" s="98">
        <v>7</v>
      </c>
      <c r="H15" s="238" t="s">
        <v>33</v>
      </c>
      <c r="I15" s="238"/>
      <c r="J15" s="238"/>
      <c r="K15" s="21"/>
      <c r="L15" s="21"/>
      <c r="M15" s="21"/>
      <c r="N15" s="21"/>
      <c r="O15" s="22"/>
    </row>
    <row r="16" spans="2:15" ht="15.75">
      <c r="B16" s="20"/>
      <c r="C16" s="21"/>
      <c r="D16" s="21"/>
      <c r="E16" s="22"/>
      <c r="F16" s="21"/>
      <c r="G16" s="98">
        <v>8</v>
      </c>
      <c r="H16" s="240" t="s">
        <v>173</v>
      </c>
      <c r="I16" s="240"/>
      <c r="J16" s="240"/>
      <c r="K16" s="21"/>
      <c r="L16" s="120" t="s">
        <v>150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98">
        <v>9</v>
      </c>
      <c r="H17" s="238" t="s">
        <v>129</v>
      </c>
      <c r="I17" s="238"/>
      <c r="J17" s="238"/>
      <c r="K17" s="21"/>
      <c r="L17" s="27" t="s">
        <v>151</v>
      </c>
      <c r="M17" s="21" t="s">
        <v>152</v>
      </c>
      <c r="N17" s="21"/>
      <c r="O17" s="22"/>
    </row>
    <row r="18" spans="2:15" ht="15.75">
      <c r="B18" s="20"/>
      <c r="C18" s="21"/>
      <c r="D18" s="21"/>
      <c r="E18" s="22"/>
      <c r="F18" s="21"/>
      <c r="G18" s="98">
        <v>10</v>
      </c>
      <c r="H18" s="239" t="s">
        <v>175</v>
      </c>
      <c r="I18" s="239"/>
      <c r="J18" s="239"/>
      <c r="K18" s="21"/>
      <c r="L18" s="27" t="s">
        <v>153</v>
      </c>
      <c r="M18" s="21" t="s">
        <v>154</v>
      </c>
      <c r="N18" s="21"/>
      <c r="O18" s="22"/>
    </row>
    <row r="19" spans="2:15" ht="15.75">
      <c r="B19" s="20"/>
      <c r="C19" s="21"/>
      <c r="D19" s="21"/>
      <c r="E19" s="22"/>
      <c r="F19" s="21"/>
      <c r="G19" s="98">
        <v>11</v>
      </c>
      <c r="H19" s="239" t="s">
        <v>162</v>
      </c>
      <c r="I19" s="239"/>
      <c r="J19" s="239"/>
      <c r="K19" s="21"/>
      <c r="L19" s="27" t="s">
        <v>155</v>
      </c>
      <c r="M19" s="118" t="s">
        <v>84</v>
      </c>
      <c r="N19" s="118"/>
      <c r="O19" s="22"/>
    </row>
    <row r="20" spans="2:15" ht="15" customHeight="1">
      <c r="B20" s="20"/>
      <c r="C20" s="21"/>
      <c r="D20" s="21"/>
      <c r="E20" s="22"/>
      <c r="F20" s="21"/>
      <c r="G20" s="21"/>
      <c r="H20" s="21"/>
      <c r="I20" s="118"/>
      <c r="J20" s="118"/>
      <c r="K20" s="118"/>
      <c r="O20" s="22"/>
    </row>
    <row r="21" spans="2:15" ht="15" customHeight="1">
      <c r="B21" s="20"/>
      <c r="C21" s="21"/>
      <c r="D21" s="21"/>
      <c r="E21" s="22"/>
      <c r="F21" s="21"/>
      <c r="G21" s="21"/>
      <c r="K21" s="118"/>
      <c r="L21" s="118"/>
      <c r="M21" s="118"/>
      <c r="N21" s="118"/>
      <c r="O21" s="22"/>
    </row>
    <row r="22" spans="2:15" ht="15" customHeight="1">
      <c r="B22" s="20"/>
      <c r="C22" s="21"/>
      <c r="D22" s="21"/>
      <c r="E22" s="22"/>
      <c r="F22" s="21"/>
      <c r="G22" s="237" t="s">
        <v>142</v>
      </c>
      <c r="H22" s="237"/>
      <c r="I22" s="237"/>
      <c r="J22" s="237"/>
      <c r="K22" s="237"/>
      <c r="L22" s="237"/>
      <c r="M22" s="237"/>
      <c r="N22" s="237"/>
      <c r="O22" s="124"/>
    </row>
    <row r="23" spans="2:15" ht="15" customHeight="1">
      <c r="B23" s="20"/>
      <c r="C23" s="21"/>
      <c r="D23" s="21"/>
      <c r="E23" s="22"/>
      <c r="F23" s="123"/>
      <c r="G23" s="237"/>
      <c r="H23" s="237"/>
      <c r="I23" s="237"/>
      <c r="J23" s="237"/>
      <c r="K23" s="237"/>
      <c r="L23" s="237"/>
      <c r="M23" s="237"/>
      <c r="N23" s="237"/>
      <c r="O23" s="124"/>
    </row>
    <row r="24" spans="2:15">
      <c r="B24" s="20"/>
      <c r="C24" s="21"/>
      <c r="D24" s="21"/>
      <c r="E24" s="22"/>
      <c r="F24" s="123"/>
      <c r="G24" s="237"/>
      <c r="H24" s="237"/>
      <c r="I24" s="237"/>
      <c r="J24" s="237"/>
      <c r="K24" s="237"/>
      <c r="L24" s="237"/>
      <c r="M24" s="237"/>
      <c r="N24" s="237"/>
      <c r="O24" s="124"/>
    </row>
    <row r="25" spans="2:15">
      <c r="B25" s="20"/>
      <c r="C25" s="21"/>
      <c r="D25" s="21"/>
      <c r="E25" s="22"/>
      <c r="F25" s="123"/>
      <c r="G25" s="237"/>
      <c r="H25" s="237"/>
      <c r="I25" s="237"/>
      <c r="J25" s="237"/>
      <c r="K25" s="237"/>
      <c r="L25" s="237"/>
      <c r="M25" s="237"/>
      <c r="N25" s="237"/>
      <c r="O25" s="124"/>
    </row>
    <row r="26" spans="2:15">
      <c r="B26" s="20"/>
      <c r="C26" s="21"/>
      <c r="D26" s="21"/>
      <c r="E26" s="22"/>
      <c r="F26" s="123"/>
      <c r="G26" s="237"/>
      <c r="H26" s="237"/>
      <c r="I26" s="237"/>
      <c r="J26" s="237"/>
      <c r="K26" s="237"/>
      <c r="L26" s="237"/>
      <c r="M26" s="237"/>
      <c r="N26" s="237"/>
      <c r="O26" s="124"/>
    </row>
    <row r="27" spans="2:15">
      <c r="B27" s="20"/>
      <c r="C27" s="21"/>
      <c r="D27" s="21"/>
      <c r="E27" s="22"/>
      <c r="F27" s="123"/>
      <c r="G27" s="237"/>
      <c r="H27" s="237"/>
      <c r="I27" s="237"/>
      <c r="J27" s="237"/>
      <c r="K27" s="237"/>
      <c r="L27" s="237"/>
      <c r="M27" s="237"/>
      <c r="N27" s="237"/>
      <c r="O27" s="124"/>
    </row>
    <row r="28" spans="2:15">
      <c r="B28" s="20"/>
      <c r="C28" s="21"/>
      <c r="D28" s="21"/>
      <c r="E28" s="22"/>
      <c r="F28" s="123"/>
      <c r="G28" s="237"/>
      <c r="H28" s="237"/>
      <c r="I28" s="237"/>
      <c r="J28" s="237"/>
      <c r="K28" s="237"/>
      <c r="L28" s="237"/>
      <c r="M28" s="237"/>
      <c r="N28" s="237"/>
      <c r="O28" s="124"/>
    </row>
    <row r="29" spans="2:15">
      <c r="B29" s="20"/>
      <c r="C29" s="21"/>
      <c r="D29" s="21"/>
      <c r="E29" s="22"/>
      <c r="F29" s="123"/>
      <c r="G29" s="237"/>
      <c r="H29" s="237"/>
      <c r="I29" s="237"/>
      <c r="J29" s="237"/>
      <c r="K29" s="237"/>
      <c r="L29" s="237"/>
      <c r="M29" s="237"/>
      <c r="N29" s="237"/>
      <c r="O29" s="124"/>
    </row>
    <row r="30" spans="2:15">
      <c r="B30" s="20"/>
      <c r="C30" s="21"/>
      <c r="D30" s="21"/>
      <c r="E30" s="22"/>
      <c r="F30" s="123"/>
      <c r="G30" s="237"/>
      <c r="H30" s="237"/>
      <c r="I30" s="237"/>
      <c r="J30" s="237"/>
      <c r="K30" s="237"/>
      <c r="L30" s="237"/>
      <c r="M30" s="237"/>
      <c r="N30" s="237"/>
      <c r="O30" s="124"/>
    </row>
    <row r="31" spans="2:15" ht="12.75" customHeight="1" thickBot="1">
      <c r="B31" s="23"/>
      <c r="C31" s="24"/>
      <c r="D31" s="24"/>
      <c r="E31" s="25"/>
      <c r="F31" s="121"/>
      <c r="G31" s="121"/>
      <c r="H31" s="121"/>
      <c r="I31" s="121"/>
      <c r="J31" s="121"/>
      <c r="K31" s="121"/>
      <c r="L31" s="121"/>
      <c r="M31" s="121"/>
      <c r="N31" s="121"/>
      <c r="O31" s="122"/>
    </row>
  </sheetData>
  <mergeCells count="12"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  <mergeCell ref="H16:J16"/>
    <mergeCell ref="H10:J10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" location="Resumen!A1" display="Resumen Resultados Anuales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4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7.5703125" style="34" customWidth="1"/>
    <col min="3" max="6" width="0" style="34" hidden="1" customWidth="1" outlineLevel="1"/>
    <col min="7" max="7" width="11.42578125" style="34" collapsed="1"/>
    <col min="8" max="11" width="0" style="34" hidden="1" customWidth="1" outlineLevel="1"/>
    <col min="12" max="12" width="11.42578125" style="34" collapsed="1"/>
    <col min="13" max="13" width="11.42578125" style="34"/>
    <col min="14" max="18" width="11.42578125" style="1"/>
    <col min="19" max="19" width="11.42578125" style="214"/>
    <col min="20" max="16384" width="11.42578125" style="1"/>
  </cols>
  <sheetData>
    <row r="1" spans="2:19">
      <c r="B1" s="129" t="s">
        <v>163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174</v>
      </c>
      <c r="O1" s="43" t="s">
        <v>196</v>
      </c>
      <c r="P1" s="43" t="s">
        <v>205</v>
      </c>
      <c r="Q1" s="44">
        <v>2016</v>
      </c>
      <c r="R1" s="43" t="s">
        <v>209</v>
      </c>
      <c r="S1" s="43" t="s">
        <v>224</v>
      </c>
    </row>
    <row r="2" spans="2:19">
      <c r="B2" s="77" t="s">
        <v>119</v>
      </c>
      <c r="C2" s="73"/>
      <c r="D2" s="73"/>
      <c r="E2" s="73"/>
      <c r="F2" s="73"/>
      <c r="G2" s="73"/>
      <c r="H2" s="73"/>
      <c r="I2" s="73"/>
      <c r="J2" s="73"/>
      <c r="K2" s="73"/>
      <c r="L2" s="69"/>
      <c r="M2" s="73"/>
      <c r="P2" s="214"/>
      <c r="Q2" s="69"/>
      <c r="R2" s="214"/>
    </row>
    <row r="3" spans="2:19">
      <c r="B3" s="69"/>
      <c r="C3" s="75"/>
      <c r="D3" s="75"/>
      <c r="E3" s="75"/>
      <c r="F3" s="75"/>
      <c r="G3" s="75"/>
      <c r="H3" s="75"/>
      <c r="I3" s="75"/>
      <c r="J3" s="75"/>
      <c r="K3" s="73"/>
      <c r="L3" s="69"/>
      <c r="M3" s="73"/>
      <c r="P3" s="214"/>
      <c r="Q3" s="69"/>
      <c r="R3" s="214"/>
    </row>
    <row r="4" spans="2:19">
      <c r="B4" s="111" t="s">
        <v>182</v>
      </c>
      <c r="C4" s="75">
        <f>SUM(C6:C9)</f>
        <v>1427877.0995812463</v>
      </c>
      <c r="D4" s="75">
        <f t="shared" ref="D4:N4" si="0">SUM(D6:D9)</f>
        <v>1609088.1851519996</v>
      </c>
      <c r="E4" s="75">
        <f t="shared" si="0"/>
        <v>1725872.765903</v>
      </c>
      <c r="F4" s="75">
        <f t="shared" si="0"/>
        <v>1745060.8389889998</v>
      </c>
      <c r="G4" s="156">
        <f>SUM(G6:G9)</f>
        <v>6507898.8896252466</v>
      </c>
      <c r="H4" s="75">
        <f t="shared" si="0"/>
        <v>1644929.6248750002</v>
      </c>
      <c r="I4" s="75">
        <f t="shared" si="0"/>
        <v>1558297.933921</v>
      </c>
      <c r="J4" s="75">
        <f t="shared" si="0"/>
        <v>1656827.4864229998</v>
      </c>
      <c r="K4" s="75">
        <f t="shared" si="0"/>
        <v>1243816.1816324997</v>
      </c>
      <c r="L4" s="156">
        <f>SUM(L6:L9)</f>
        <v>6103871.2268514996</v>
      </c>
      <c r="M4" s="75">
        <f>SUM(M6:M9)</f>
        <v>1244993.4116140001</v>
      </c>
      <c r="N4" s="75">
        <f t="shared" si="0"/>
        <v>1548318</v>
      </c>
      <c r="O4" s="75">
        <f t="shared" ref="O4:P4" si="1">SUM(O6:O9)</f>
        <v>1619598.6302092043</v>
      </c>
      <c r="P4" s="75">
        <f t="shared" si="1"/>
        <v>1637978</v>
      </c>
      <c r="Q4" s="156">
        <f>SUM(Q6:Q9)</f>
        <v>6050888.0418232046</v>
      </c>
      <c r="R4" s="75">
        <f>SUM(R6:R10)</f>
        <v>2765439.4720000001</v>
      </c>
      <c r="S4" s="75">
        <f>SUM(S6:S10)</f>
        <v>3905089.53</v>
      </c>
    </row>
    <row r="5" spans="2:19">
      <c r="B5" s="233" t="s">
        <v>126</v>
      </c>
      <c r="C5" s="92">
        <v>0.10337571943622703</v>
      </c>
      <c r="D5" s="92">
        <v>-9.7691112861155727E-3</v>
      </c>
      <c r="E5" s="92">
        <v>0.17852897876868523</v>
      </c>
      <c r="F5" s="92">
        <v>0.16993697919787421</v>
      </c>
      <c r="G5" s="92">
        <v>0.10771308232407906</v>
      </c>
      <c r="H5" s="92">
        <f>H4/C4-1</f>
        <v>0.15201064948615595</v>
      </c>
      <c r="I5" s="92">
        <f t="shared" ref="I5:K5" si="2">I4/D4-1</f>
        <v>-3.156461634587282E-2</v>
      </c>
      <c r="J5" s="92">
        <f t="shared" si="2"/>
        <v>-4.0006007884291983E-2</v>
      </c>
      <c r="K5" s="92">
        <f t="shared" si="2"/>
        <v>-0.2872362075621937</v>
      </c>
      <c r="L5" s="92">
        <f t="shared" ref="L5:Q5" si="3">L4/G4-1</f>
        <v>-6.2082658262844093E-2</v>
      </c>
      <c r="M5" s="92">
        <f t="shared" si="3"/>
        <v>-0.24313271960883531</v>
      </c>
      <c r="N5" s="92">
        <f t="shared" si="3"/>
        <v>-6.4043811544358675E-3</v>
      </c>
      <c r="O5" s="92">
        <f t="shared" si="3"/>
        <v>-2.2469965351776366E-2</v>
      </c>
      <c r="P5" s="92">
        <f t="shared" si="3"/>
        <v>0.31689716228821352</v>
      </c>
      <c r="Q5" s="92">
        <f t="shared" si="3"/>
        <v>-8.6802593074403189E-3</v>
      </c>
      <c r="R5" s="92">
        <f>R4/M4-1</f>
        <v>1.2212482782659109</v>
      </c>
      <c r="S5" s="92">
        <f>S4/N4-1</f>
        <v>1.5221495390481801</v>
      </c>
    </row>
    <row r="6" spans="2:19">
      <c r="B6" s="71" t="s">
        <v>14</v>
      </c>
      <c r="C6" s="75">
        <v>444054.69920000003</v>
      </c>
      <c r="D6" s="75">
        <v>557765.96099999989</v>
      </c>
      <c r="E6" s="75">
        <v>562266.16299999994</v>
      </c>
      <c r="F6" s="75">
        <v>572024.25799999991</v>
      </c>
      <c r="G6" s="156">
        <f>SUM(C6:F6)</f>
        <v>2136111.0811999999</v>
      </c>
      <c r="H6" s="75">
        <v>523079.38500000001</v>
      </c>
      <c r="I6" s="75">
        <v>421777.234</v>
      </c>
      <c r="J6" s="75">
        <v>604602.18799999997</v>
      </c>
      <c r="K6" s="75">
        <v>512143.23900000006</v>
      </c>
      <c r="L6" s="156">
        <f>SUM(H6:K6)</f>
        <v>2061602.0460000001</v>
      </c>
      <c r="M6" s="75">
        <v>462746</v>
      </c>
      <c r="N6" s="75">
        <v>540082</v>
      </c>
      <c r="O6" s="75">
        <v>619864</v>
      </c>
      <c r="P6" s="75">
        <v>657767</v>
      </c>
      <c r="Q6" s="156">
        <f>SUM(M6:P6)</f>
        <v>2280459</v>
      </c>
      <c r="R6" s="75">
        <v>562881.80000000005</v>
      </c>
      <c r="S6" s="75">
        <v>617421.87</v>
      </c>
    </row>
    <row r="7" spans="2:19">
      <c r="B7" s="71" t="s">
        <v>72</v>
      </c>
      <c r="C7" s="75">
        <v>528711.20000000007</v>
      </c>
      <c r="D7" s="75">
        <v>577703.6</v>
      </c>
      <c r="E7" s="75">
        <v>701542.40000000002</v>
      </c>
      <c r="F7" s="75">
        <v>720551.60000000009</v>
      </c>
      <c r="G7" s="156">
        <f>SUM(C7:F7)</f>
        <v>2528508.8000000003</v>
      </c>
      <c r="H7" s="75">
        <v>720936</v>
      </c>
      <c r="I7" s="75">
        <v>664218.4</v>
      </c>
      <c r="J7" s="75">
        <v>612262.40000000002</v>
      </c>
      <c r="K7" s="75">
        <v>278045.19999999972</v>
      </c>
      <c r="L7" s="156">
        <f t="shared" ref="L7:L9" si="4">SUM(H7:K7)</f>
        <v>2275461.9999999995</v>
      </c>
      <c r="M7" s="75">
        <v>317288</v>
      </c>
      <c r="N7" s="75">
        <v>505648</v>
      </c>
      <c r="O7" s="75">
        <v>412354.2502092045</v>
      </c>
      <c r="P7" s="75">
        <v>361421</v>
      </c>
      <c r="Q7" s="156">
        <f t="shared" ref="Q7:Q9" si="5">SUM(M7:P7)</f>
        <v>1596711.2502092044</v>
      </c>
      <c r="R7" s="75">
        <v>572978.97</v>
      </c>
      <c r="S7" s="75">
        <v>996914.12999999989</v>
      </c>
    </row>
    <row r="8" spans="2:19">
      <c r="B8" s="71" t="s">
        <v>17</v>
      </c>
      <c r="C8" s="75">
        <v>283334.93508424604</v>
      </c>
      <c r="D8" s="75">
        <v>302283.55839199998</v>
      </c>
      <c r="E8" s="75">
        <v>283563.507576</v>
      </c>
      <c r="F8" s="75">
        <v>239777.44663199998</v>
      </c>
      <c r="G8" s="156">
        <f>SUM(C8:F8)</f>
        <v>1108959.4476842459</v>
      </c>
      <c r="H8" s="75">
        <v>281815.89852799999</v>
      </c>
      <c r="I8" s="75">
        <v>286551.61974400003</v>
      </c>
      <c r="J8" s="75">
        <v>269964.64999999997</v>
      </c>
      <c r="K8" s="75">
        <v>251275.88288949989</v>
      </c>
      <c r="L8" s="156">
        <f t="shared" si="4"/>
        <v>1089608.0511614999</v>
      </c>
      <c r="M8" s="75">
        <v>254533</v>
      </c>
      <c r="N8" s="75">
        <v>266369</v>
      </c>
      <c r="O8" s="75">
        <v>321314</v>
      </c>
      <c r="P8" s="75">
        <v>353433</v>
      </c>
      <c r="Q8" s="156">
        <f t="shared" si="5"/>
        <v>1195649</v>
      </c>
      <c r="R8" s="75">
        <v>427553.4</v>
      </c>
      <c r="S8" s="75">
        <v>296706.55000000005</v>
      </c>
    </row>
    <row r="9" spans="2:19">
      <c r="B9" s="71" t="s">
        <v>15</v>
      </c>
      <c r="C9" s="75">
        <v>171776.26529700001</v>
      </c>
      <c r="D9" s="75">
        <v>171335.06575999997</v>
      </c>
      <c r="E9" s="75">
        <v>178500.69532699999</v>
      </c>
      <c r="F9" s="75">
        <v>212707.53435700003</v>
      </c>
      <c r="G9" s="156">
        <f>SUM(C9:F9)</f>
        <v>734319.56074099999</v>
      </c>
      <c r="H9" s="75">
        <v>119098.34134700001</v>
      </c>
      <c r="I9" s="75">
        <v>185750.680177</v>
      </c>
      <c r="J9" s="75">
        <v>169998.24842299998</v>
      </c>
      <c r="K9" s="75">
        <v>202351.85974300012</v>
      </c>
      <c r="L9" s="156">
        <f t="shared" si="4"/>
        <v>677199.12969000009</v>
      </c>
      <c r="M9" s="75">
        <v>210426.41161400001</v>
      </c>
      <c r="N9" s="75">
        <v>236219</v>
      </c>
      <c r="O9" s="75">
        <v>266066.38</v>
      </c>
      <c r="P9" s="75">
        <v>265357</v>
      </c>
      <c r="Q9" s="156">
        <f t="shared" si="5"/>
        <v>978068.79161399999</v>
      </c>
      <c r="R9" s="75">
        <v>257243.33200000002</v>
      </c>
      <c r="S9" s="75">
        <v>317919.31</v>
      </c>
    </row>
    <row r="10" spans="2:19" s="214" customFormat="1">
      <c r="B10" s="71" t="s">
        <v>242</v>
      </c>
      <c r="C10" s="75"/>
      <c r="D10" s="75"/>
      <c r="E10" s="75"/>
      <c r="F10" s="75"/>
      <c r="G10" s="156"/>
      <c r="H10" s="75"/>
      <c r="I10" s="75"/>
      <c r="J10" s="75"/>
      <c r="K10" s="75"/>
      <c r="L10" s="156"/>
      <c r="M10" s="75"/>
      <c r="N10" s="75"/>
      <c r="O10" s="75"/>
      <c r="P10" s="75"/>
      <c r="Q10" s="156"/>
      <c r="R10" s="75">
        <v>944781.97</v>
      </c>
      <c r="S10" s="75">
        <v>1676127.67</v>
      </c>
    </row>
    <row r="11" spans="2:19">
      <c r="B11" s="72"/>
      <c r="C11" s="75"/>
      <c r="D11" s="75"/>
      <c r="E11" s="75"/>
      <c r="F11" s="75"/>
      <c r="G11" s="75"/>
      <c r="H11" s="75"/>
      <c r="I11" s="75"/>
      <c r="J11" s="75"/>
      <c r="K11" s="75"/>
      <c r="L11" s="155"/>
      <c r="M11" s="75"/>
      <c r="N11" s="150"/>
      <c r="O11" s="150"/>
      <c r="P11" s="150"/>
      <c r="Q11" s="155"/>
      <c r="R11" s="150"/>
      <c r="S11" s="150"/>
    </row>
    <row r="12" spans="2:19">
      <c r="B12" s="72"/>
      <c r="C12" s="75"/>
      <c r="D12" s="75"/>
      <c r="E12" s="75"/>
      <c r="F12" s="75"/>
      <c r="G12" s="75"/>
      <c r="H12" s="75"/>
      <c r="I12" s="75"/>
      <c r="J12" s="75"/>
      <c r="K12" s="75"/>
      <c r="L12" s="155"/>
      <c r="M12" s="75"/>
      <c r="N12" s="150"/>
      <c r="O12" s="150"/>
      <c r="P12" s="150"/>
      <c r="Q12" s="155"/>
      <c r="R12" s="150"/>
      <c r="S12" s="150"/>
    </row>
    <row r="13" spans="2:19">
      <c r="B13" s="111" t="s">
        <v>183</v>
      </c>
      <c r="C13" s="75">
        <f>SUM(C15:C21)</f>
        <v>2418168.4546760004</v>
      </c>
      <c r="D13" s="75">
        <f t="shared" ref="D13:M13" si="6">SUM(D15:D21)</f>
        <v>2847944.4410645002</v>
      </c>
      <c r="E13" s="75">
        <f t="shared" si="6"/>
        <v>2654991.7147234995</v>
      </c>
      <c r="F13" s="75">
        <f t="shared" si="6"/>
        <v>2632264.3358979998</v>
      </c>
      <c r="G13" s="156">
        <f t="shared" si="6"/>
        <v>10553368.946361998</v>
      </c>
      <c r="H13" s="75">
        <f t="shared" si="6"/>
        <v>2746738.1628924999</v>
      </c>
      <c r="I13" s="75">
        <f t="shared" si="6"/>
        <v>2725284.5111159999</v>
      </c>
      <c r="J13" s="75">
        <f t="shared" si="6"/>
        <v>2677161.7308075</v>
      </c>
      <c r="K13" s="75">
        <f t="shared" si="6"/>
        <v>3042685.7568930001</v>
      </c>
      <c r="L13" s="156">
        <f>SUM(L15:L21)</f>
        <v>11191870.161708999</v>
      </c>
      <c r="M13" s="75">
        <f t="shared" si="6"/>
        <v>3347032.8280604994</v>
      </c>
      <c r="N13" s="75">
        <f t="shared" ref="N13:S13" si="7">SUM(N15:N21)</f>
        <v>3428983.2195000001</v>
      </c>
      <c r="O13" s="75">
        <f t="shared" si="7"/>
        <v>3323718.5120234997</v>
      </c>
      <c r="P13" s="75">
        <f t="shared" si="7"/>
        <v>3624889.915</v>
      </c>
      <c r="Q13" s="156">
        <f t="shared" si="7"/>
        <v>13724624.474584002</v>
      </c>
      <c r="R13" s="75">
        <f t="shared" si="7"/>
        <v>3066694.3983500004</v>
      </c>
      <c r="S13" s="75">
        <f t="shared" si="7"/>
        <v>2741826.3756550001</v>
      </c>
    </row>
    <row r="14" spans="2:19">
      <c r="B14" s="233" t="s">
        <v>126</v>
      </c>
      <c r="C14" s="206">
        <v>-0.10451579270494427</v>
      </c>
      <c r="D14" s="206">
        <v>-6.195383136274879E-4</v>
      </c>
      <c r="E14" s="206">
        <v>-2.7893601703478876E-2</v>
      </c>
      <c r="F14" s="206">
        <v>-7.0618216581876503E-2</v>
      </c>
      <c r="G14" s="206">
        <v>-5.0406229769993871E-2</v>
      </c>
      <c r="H14" s="92">
        <f>H13/C13-1</f>
        <v>0.13587544225099202</v>
      </c>
      <c r="I14" s="92">
        <f t="shared" ref="I14" si="8">I13/D13-1</f>
        <v>-4.3069635832731601E-2</v>
      </c>
      <c r="J14" s="92">
        <f t="shared" ref="J14" si="9">J13/E13-1</f>
        <v>8.3503146021339791E-3</v>
      </c>
      <c r="K14" s="92">
        <f t="shared" ref="K14" si="10">K13/F13-1</f>
        <v>0.15591953110400092</v>
      </c>
      <c r="L14" s="92">
        <f t="shared" ref="L14:Q14" si="11">L13/G13-1</f>
        <v>6.0502121985141821E-2</v>
      </c>
      <c r="M14" s="92">
        <f t="shared" si="11"/>
        <v>0.21854819410083448</v>
      </c>
      <c r="N14" s="92">
        <f t="shared" si="11"/>
        <v>0.25821109888297</v>
      </c>
      <c r="O14" s="92">
        <f t="shared" si="11"/>
        <v>0.2415083010397665</v>
      </c>
      <c r="P14" s="92">
        <f t="shared" si="11"/>
        <v>0.19134547719496031</v>
      </c>
      <c r="Q14" s="92">
        <f t="shared" si="11"/>
        <v>0.22630304643279131</v>
      </c>
      <c r="R14" s="92">
        <f>R13/M13-1</f>
        <v>-8.3757299109894379E-2</v>
      </c>
      <c r="S14" s="92">
        <f>S13/N13-1</f>
        <v>-0.20039667734075362</v>
      </c>
    </row>
    <row r="15" spans="2:19">
      <c r="B15" s="112" t="s">
        <v>18</v>
      </c>
      <c r="C15" s="75">
        <v>1345053.1850000001</v>
      </c>
      <c r="D15" s="75">
        <v>1653253.645</v>
      </c>
      <c r="E15" s="75">
        <v>1489361.54</v>
      </c>
      <c r="F15" s="75">
        <v>1517482.62</v>
      </c>
      <c r="G15" s="156">
        <f t="shared" ref="G15:G20" si="12">SUM(C15:F15)</f>
        <v>6005150.9900000002</v>
      </c>
      <c r="H15" s="75">
        <v>1638763.1949999998</v>
      </c>
      <c r="I15" s="75">
        <v>1571684.8449999997</v>
      </c>
      <c r="J15" s="75">
        <v>1616226.8649999998</v>
      </c>
      <c r="K15" s="75">
        <v>1628013.4550000001</v>
      </c>
      <c r="L15" s="156">
        <f>SUM(H15:K15)</f>
        <v>6454688.3599999994</v>
      </c>
      <c r="M15" s="75">
        <v>1717818.5150000001</v>
      </c>
      <c r="N15" s="75">
        <v>1717977.5</v>
      </c>
      <c r="O15" s="75">
        <v>1434471.9550000001</v>
      </c>
      <c r="P15" s="75">
        <v>1580975</v>
      </c>
      <c r="Q15" s="156">
        <f>SUM(M15:P15)</f>
        <v>6451242.9700000007</v>
      </c>
      <c r="R15" s="75">
        <v>1316634.2250000001</v>
      </c>
      <c r="S15" s="75">
        <v>1298902.885</v>
      </c>
    </row>
    <row r="16" spans="2:19">
      <c r="B16" s="112" t="s">
        <v>19</v>
      </c>
      <c r="C16" s="75">
        <v>660805.36749999993</v>
      </c>
      <c r="D16" s="75">
        <v>756453.54749999987</v>
      </c>
      <c r="E16" s="75">
        <v>734642.30299999996</v>
      </c>
      <c r="F16" s="75">
        <v>736510.05799999984</v>
      </c>
      <c r="G16" s="156">
        <f t="shared" si="12"/>
        <v>2888411.2759999996</v>
      </c>
      <c r="H16" s="75">
        <v>737915.23950000014</v>
      </c>
      <c r="I16" s="75">
        <v>728447.12000000023</v>
      </c>
      <c r="J16" s="75">
        <v>670440.93349999993</v>
      </c>
      <c r="K16" s="75">
        <v>620933.06299999962</v>
      </c>
      <c r="L16" s="156">
        <f t="shared" ref="L16:L21" si="13">SUM(H16:K16)</f>
        <v>2757736.3559999997</v>
      </c>
      <c r="M16" s="75">
        <v>697757.71</v>
      </c>
      <c r="N16" s="75">
        <v>718453</v>
      </c>
      <c r="O16" s="75">
        <v>784516.6880000002</v>
      </c>
      <c r="P16" s="75">
        <v>784869.5</v>
      </c>
      <c r="Q16" s="156">
        <f t="shared" ref="Q16:Q21" si="14">SUM(M16:P16)</f>
        <v>2985596.898</v>
      </c>
      <c r="R16" s="75">
        <v>695041.34499999997</v>
      </c>
      <c r="S16" s="75">
        <v>771643.39249999984</v>
      </c>
    </row>
    <row r="17" spans="2:19">
      <c r="B17" s="112" t="s">
        <v>20</v>
      </c>
      <c r="C17" s="75">
        <v>210705.13217599998</v>
      </c>
      <c r="D17" s="75">
        <v>225342.04856450003</v>
      </c>
      <c r="E17" s="75">
        <v>206387.6567235</v>
      </c>
      <c r="F17" s="75">
        <v>209673.13789800002</v>
      </c>
      <c r="G17" s="156">
        <f t="shared" si="12"/>
        <v>852107.97536200006</v>
      </c>
      <c r="H17" s="75">
        <v>209850.14069249996</v>
      </c>
      <c r="I17" s="75">
        <v>176430.76960599999</v>
      </c>
      <c r="J17" s="75">
        <v>149762.67230749998</v>
      </c>
      <c r="K17" s="75">
        <v>259218.24354299987</v>
      </c>
      <c r="L17" s="156">
        <f t="shared" si="13"/>
        <v>795261.82614899974</v>
      </c>
      <c r="M17" s="75">
        <v>249267.0964105</v>
      </c>
      <c r="N17" s="75">
        <v>223221.59999999998</v>
      </c>
      <c r="O17" s="75">
        <v>212228.9110235</v>
      </c>
      <c r="P17" s="75">
        <v>262016.81799999997</v>
      </c>
      <c r="Q17" s="156">
        <f t="shared" si="14"/>
        <v>946734.42543399998</v>
      </c>
      <c r="R17" s="75">
        <v>221626.65</v>
      </c>
      <c r="S17" s="75">
        <v>196687.79690000002</v>
      </c>
    </row>
    <row r="18" spans="2:19">
      <c r="B18" s="112" t="s">
        <v>22</v>
      </c>
      <c r="C18" s="75">
        <v>65462.64</v>
      </c>
      <c r="D18" s="75">
        <v>80710.22</v>
      </c>
      <c r="E18" s="75">
        <v>85388.125</v>
      </c>
      <c r="F18" s="75">
        <v>45221.33</v>
      </c>
      <c r="G18" s="156">
        <f t="shared" si="12"/>
        <v>276782.315</v>
      </c>
      <c r="H18" s="75">
        <v>25719.525000000001</v>
      </c>
      <c r="I18" s="75">
        <v>108994.6535</v>
      </c>
      <c r="J18" s="75">
        <v>92009.95</v>
      </c>
      <c r="K18" s="75">
        <v>84655.290000000037</v>
      </c>
      <c r="L18" s="156">
        <f t="shared" si="13"/>
        <v>311379.41850000003</v>
      </c>
      <c r="M18" s="75">
        <v>84025</v>
      </c>
      <c r="N18" s="75">
        <v>134966.5</v>
      </c>
      <c r="O18" s="75">
        <v>111096.03</v>
      </c>
      <c r="P18" s="75">
        <v>160125</v>
      </c>
      <c r="Q18" s="156">
        <f t="shared" si="14"/>
        <v>490212.53</v>
      </c>
      <c r="R18" s="75">
        <v>106470</v>
      </c>
      <c r="S18" s="75">
        <v>136785.31</v>
      </c>
    </row>
    <row r="19" spans="2:19">
      <c r="B19" s="112" t="s">
        <v>30</v>
      </c>
      <c r="C19" s="75">
        <v>21225.93</v>
      </c>
      <c r="D19" s="75">
        <v>19226.13</v>
      </c>
      <c r="E19" s="75">
        <v>23673.54</v>
      </c>
      <c r="F19" s="75">
        <v>18895.14</v>
      </c>
      <c r="G19" s="156">
        <f t="shared" si="12"/>
        <v>83020.739999999991</v>
      </c>
      <c r="H19" s="75">
        <v>25492.562700000002</v>
      </c>
      <c r="I19" s="75">
        <v>32613.173009999999</v>
      </c>
      <c r="J19" s="75">
        <v>23133.66</v>
      </c>
      <c r="K19" s="75">
        <v>16521.119999999992</v>
      </c>
      <c r="L19" s="156">
        <f>SUM(H19:K19)</f>
        <v>97760.515709999992</v>
      </c>
      <c r="M19" s="75">
        <v>20076.325499999999</v>
      </c>
      <c r="N19" s="75">
        <v>30468.619499999997</v>
      </c>
      <c r="O19" s="75">
        <v>32746.724999999999</v>
      </c>
      <c r="P19" s="75">
        <v>27693.896999999997</v>
      </c>
      <c r="Q19" s="156">
        <f>SUM(M19:P19)</f>
        <v>110985.56699999998</v>
      </c>
      <c r="R19" s="75">
        <v>25651.89</v>
      </c>
      <c r="S19" s="75">
        <v>33472.435754999999</v>
      </c>
    </row>
    <row r="20" spans="2:19">
      <c r="B20" s="112" t="s">
        <v>21</v>
      </c>
      <c r="C20" s="75">
        <v>114916.2</v>
      </c>
      <c r="D20" s="75">
        <v>112958.84999999999</v>
      </c>
      <c r="E20" s="75">
        <v>115538.55</v>
      </c>
      <c r="F20" s="75">
        <v>104482.05</v>
      </c>
      <c r="G20" s="156">
        <f t="shared" si="12"/>
        <v>447895.64999999997</v>
      </c>
      <c r="H20" s="75">
        <v>108997.5</v>
      </c>
      <c r="I20" s="75">
        <v>107113.95</v>
      </c>
      <c r="J20" s="75">
        <v>125587.65</v>
      </c>
      <c r="K20" s="75">
        <v>118550.7</v>
      </c>
      <c r="L20" s="156">
        <f t="shared" si="13"/>
        <v>460249.8</v>
      </c>
      <c r="M20" s="75">
        <v>108410.55</v>
      </c>
      <c r="N20" s="75">
        <v>109780.34999999999</v>
      </c>
      <c r="O20" s="75">
        <v>118687.04999999999</v>
      </c>
      <c r="P20" s="75">
        <v>126530.84999999999</v>
      </c>
      <c r="Q20" s="156">
        <f t="shared" si="14"/>
        <v>463408.79999999993</v>
      </c>
      <c r="R20" s="75">
        <v>123125.7</v>
      </c>
      <c r="S20" s="75">
        <v>111053.09999999999</v>
      </c>
    </row>
    <row r="21" spans="2:19">
      <c r="B21" s="112" t="s">
        <v>187</v>
      </c>
      <c r="C21" s="75"/>
      <c r="D21" s="75"/>
      <c r="E21" s="75"/>
      <c r="F21" s="75"/>
      <c r="G21" s="156">
        <f t="shared" ref="G21" si="15">SUM(C21:F21)</f>
        <v>0</v>
      </c>
      <c r="H21" s="75"/>
      <c r="I21" s="75"/>
      <c r="J21" s="75"/>
      <c r="K21" s="75">
        <v>314793.88535</v>
      </c>
      <c r="L21" s="156">
        <f t="shared" si="13"/>
        <v>314793.88535</v>
      </c>
      <c r="M21" s="75">
        <v>469677.63114999991</v>
      </c>
      <c r="N21" s="75">
        <v>494115.64999999997</v>
      </c>
      <c r="O21" s="75">
        <v>629971.15299999993</v>
      </c>
      <c r="P21" s="75">
        <v>682678.85</v>
      </c>
      <c r="Q21" s="156">
        <f t="shared" si="14"/>
        <v>2276443.2841499997</v>
      </c>
      <c r="R21" s="75">
        <v>578144.58834999986</v>
      </c>
      <c r="S21" s="75">
        <v>193281.45549999998</v>
      </c>
    </row>
    <row r="22" spans="2:19">
      <c r="C22" s="155"/>
      <c r="D22" s="155"/>
      <c r="E22" s="155"/>
      <c r="F22" s="75"/>
      <c r="G22" s="75"/>
      <c r="H22" s="155"/>
      <c r="I22" s="155"/>
      <c r="J22" s="155"/>
      <c r="K22" s="75"/>
      <c r="L22" s="155"/>
      <c r="M22" s="75"/>
      <c r="N22" s="150"/>
      <c r="O22" s="150"/>
      <c r="P22" s="150"/>
      <c r="Q22" s="155"/>
      <c r="R22" s="150"/>
      <c r="S22" s="150"/>
    </row>
    <row r="23" spans="2:19">
      <c r="B23" s="74" t="s">
        <v>184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150"/>
      <c r="P23" s="150"/>
      <c r="Q23" s="207"/>
      <c r="R23" s="150"/>
      <c r="S23" s="150"/>
    </row>
    <row r="24" spans="2:19">
      <c r="B24" s="74" t="s">
        <v>185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207"/>
      <c r="O24" s="150"/>
      <c r="P24" s="150"/>
      <c r="Q24" s="155"/>
      <c r="R24" s="150"/>
      <c r="S24" s="207"/>
    </row>
    <row r="25" spans="2:19">
      <c r="B25" s="74" t="s">
        <v>186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0"/>
      <c r="O25" s="150"/>
      <c r="P25" s="150"/>
      <c r="Q25" s="155"/>
      <c r="R25" s="150"/>
      <c r="S25" s="150"/>
    </row>
    <row r="26" spans="2:19" s="214" customFormat="1">
      <c r="B26" s="74" t="s">
        <v>244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0"/>
      <c r="O26" s="150"/>
      <c r="P26" s="150"/>
      <c r="Q26" s="155"/>
      <c r="R26" s="150"/>
      <c r="S26" s="150"/>
    </row>
    <row r="27" spans="2:19">
      <c r="B27" s="34" t="s">
        <v>243</v>
      </c>
      <c r="C27" s="155"/>
      <c r="D27" s="155"/>
      <c r="E27" s="155"/>
      <c r="F27" s="155"/>
      <c r="G27" s="155"/>
      <c r="H27" s="155"/>
      <c r="I27" s="155"/>
      <c r="J27" s="155"/>
      <c r="K27" s="207"/>
      <c r="L27" s="207"/>
      <c r="M27" s="207"/>
      <c r="N27" s="207"/>
      <c r="O27" s="150"/>
      <c r="P27" s="150"/>
      <c r="Q27" s="207"/>
      <c r="R27" s="150"/>
      <c r="S27" s="150"/>
    </row>
    <row r="28" spans="2:19" s="214" customFormat="1">
      <c r="B28" s="34"/>
      <c r="C28" s="155"/>
      <c r="D28" s="155"/>
      <c r="E28" s="155"/>
      <c r="F28" s="155"/>
      <c r="G28" s="155"/>
      <c r="H28" s="155"/>
      <c r="I28" s="155"/>
      <c r="J28" s="155"/>
      <c r="K28" s="207"/>
      <c r="L28" s="207"/>
      <c r="M28" s="207"/>
      <c r="N28" s="207"/>
      <c r="O28" s="150"/>
      <c r="P28" s="150"/>
      <c r="Q28" s="207"/>
      <c r="R28" s="150"/>
      <c r="S28" s="207"/>
    </row>
    <row r="29" spans="2:19" s="21" customFormat="1">
      <c r="B29" s="77" t="s">
        <v>127</v>
      </c>
      <c r="C29" s="75"/>
      <c r="D29" s="75"/>
      <c r="E29" s="75"/>
      <c r="F29" s="75"/>
      <c r="G29" s="75"/>
      <c r="H29" s="75"/>
      <c r="I29" s="75"/>
      <c r="J29" s="75"/>
      <c r="K29" s="75"/>
      <c r="L29" s="207"/>
      <c r="M29" s="207"/>
      <c r="N29" s="150"/>
      <c r="O29" s="150"/>
      <c r="P29" s="150"/>
      <c r="Q29" s="155"/>
    </row>
    <row r="30" spans="2:19">
      <c r="B30" s="69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0"/>
      <c r="O30" s="150"/>
      <c r="P30" s="150"/>
      <c r="Q30" s="155"/>
      <c r="R30" s="150"/>
      <c r="S30" s="150"/>
    </row>
    <row r="31" spans="2:19">
      <c r="B31" s="70" t="s">
        <v>182</v>
      </c>
      <c r="C31" s="75">
        <f>SUM(C33:C36)</f>
        <v>166422.79999999999</v>
      </c>
      <c r="D31" s="75">
        <f t="shared" ref="D31:N31" si="16">SUM(D33:D36)</f>
        <v>183417.40000000002</v>
      </c>
      <c r="E31" s="75">
        <f t="shared" si="16"/>
        <v>208016.6</v>
      </c>
      <c r="F31" s="75">
        <f t="shared" si="16"/>
        <v>207474.40000000002</v>
      </c>
      <c r="G31" s="156">
        <f t="shared" si="16"/>
        <v>765331.2</v>
      </c>
      <c r="H31" s="75">
        <f t="shared" si="16"/>
        <v>205423</v>
      </c>
      <c r="I31" s="75">
        <f t="shared" si="16"/>
        <v>178400.9</v>
      </c>
      <c r="J31" s="75">
        <f t="shared" si="16"/>
        <v>210707.4</v>
      </c>
      <c r="K31" s="75">
        <f t="shared" si="16"/>
        <v>150313.94999999995</v>
      </c>
      <c r="L31" s="156">
        <f t="shared" si="16"/>
        <v>744845.25</v>
      </c>
      <c r="M31" s="75">
        <f t="shared" si="16"/>
        <v>150290</v>
      </c>
      <c r="N31" s="75">
        <f t="shared" si="16"/>
        <v>182251.285</v>
      </c>
      <c r="O31" s="75">
        <f t="shared" ref="O31:Q31" si="17">SUM(O33:O36)</f>
        <v>192133.8280141658</v>
      </c>
      <c r="P31" s="75">
        <f t="shared" si="17"/>
        <v>188781</v>
      </c>
      <c r="Q31" s="156">
        <f t="shared" si="17"/>
        <v>713456.11301416578</v>
      </c>
      <c r="R31" s="75">
        <f>SUM(R33:R37)</f>
        <v>250222.05</v>
      </c>
      <c r="S31" s="75">
        <f>SUM(S33:S37)</f>
        <v>338194.45</v>
      </c>
    </row>
    <row r="32" spans="2:19">
      <c r="B32" s="233" t="s">
        <v>126</v>
      </c>
      <c r="C32" s="92">
        <v>2.109649757890919E-2</v>
      </c>
      <c r="D32" s="92">
        <v>-2.1923056003190888E-2</v>
      </c>
      <c r="E32" s="92">
        <v>0.15576156337693448</v>
      </c>
      <c r="F32" s="92">
        <v>0.21510974819819473</v>
      </c>
      <c r="G32" s="92">
        <v>9.1395897396919112E-2</v>
      </c>
      <c r="H32" s="92">
        <f>H31/C31-1</f>
        <v>0.23434409227581798</v>
      </c>
      <c r="I32" s="92">
        <f t="shared" ref="I32" si="18">I31/D31-1</f>
        <v>-2.7350185969270191E-2</v>
      </c>
      <c r="J32" s="92">
        <f t="shared" ref="J32" si="19">J31/E31-1</f>
        <v>1.2935506108647132E-2</v>
      </c>
      <c r="K32" s="92">
        <f t="shared" ref="K32" si="20">K31/F31-1</f>
        <v>-0.27550603833533227</v>
      </c>
      <c r="L32" s="92">
        <f t="shared" ref="L32:S32" si="21">L31/G31-1</f>
        <v>-2.6767430884824694E-2</v>
      </c>
      <c r="M32" s="92">
        <f t="shared" si="21"/>
        <v>-0.26838766837209072</v>
      </c>
      <c r="N32" s="92">
        <f t="shared" si="21"/>
        <v>2.1582766678867715E-2</v>
      </c>
      <c r="O32" s="92">
        <f t="shared" si="21"/>
        <v>-8.8148645874963072E-2</v>
      </c>
      <c r="P32" s="92">
        <f t="shared" si="21"/>
        <v>0.25591137748692017</v>
      </c>
      <c r="Q32" s="92">
        <f t="shared" si="21"/>
        <v>-4.2141823400007161E-2</v>
      </c>
      <c r="R32" s="92">
        <f t="shared" si="21"/>
        <v>0.66492813893139924</v>
      </c>
      <c r="S32" s="92">
        <f t="shared" si="21"/>
        <v>0.85564919336508383</v>
      </c>
    </row>
    <row r="33" spans="2:19">
      <c r="B33" s="71" t="s">
        <v>14</v>
      </c>
      <c r="C33" s="75">
        <v>53534</v>
      </c>
      <c r="D33" s="75">
        <v>58262</v>
      </c>
      <c r="E33" s="158">
        <v>65232</v>
      </c>
      <c r="F33" s="158">
        <v>63311</v>
      </c>
      <c r="G33" s="156">
        <f>SUM(C33:F33)</f>
        <v>240339</v>
      </c>
      <c r="H33" s="75">
        <v>58281</v>
      </c>
      <c r="I33" s="75">
        <v>39548</v>
      </c>
      <c r="J33" s="75">
        <v>70563</v>
      </c>
      <c r="K33" s="75">
        <v>59138</v>
      </c>
      <c r="L33" s="156">
        <f>SUM(H33:K33)</f>
        <v>227530</v>
      </c>
      <c r="M33" s="75">
        <v>57154</v>
      </c>
      <c r="N33" s="75">
        <v>65109</v>
      </c>
      <c r="O33" s="75">
        <v>76305</v>
      </c>
      <c r="P33" s="75">
        <v>73299</v>
      </c>
      <c r="Q33" s="156">
        <f>SUM(M33:P33)</f>
        <v>271867</v>
      </c>
      <c r="R33" s="75">
        <v>65868</v>
      </c>
      <c r="S33" s="75">
        <v>69270</v>
      </c>
    </row>
    <row r="34" spans="2:19">
      <c r="B34" s="71" t="s">
        <v>72</v>
      </c>
      <c r="C34" s="75">
        <v>68220.800000000003</v>
      </c>
      <c r="D34" s="75">
        <v>74542.400000000009</v>
      </c>
      <c r="E34" s="158">
        <v>90521.600000000006</v>
      </c>
      <c r="F34" s="158">
        <v>92974.400000000009</v>
      </c>
      <c r="G34" s="156">
        <f t="shared" ref="G34:G36" si="22">SUM(C34:F34)</f>
        <v>326259.20000000001</v>
      </c>
      <c r="H34" s="75">
        <v>95931</v>
      </c>
      <c r="I34" s="75">
        <v>88383.9</v>
      </c>
      <c r="J34" s="75">
        <v>81470.399999999994</v>
      </c>
      <c r="K34" s="75">
        <v>36997.949999999953</v>
      </c>
      <c r="L34" s="156">
        <f t="shared" ref="L34:L36" si="23">SUM(H34:K34)</f>
        <v>302783.24999999994</v>
      </c>
      <c r="M34" s="75">
        <v>40387</v>
      </c>
      <c r="N34" s="75">
        <v>64363.200000000004</v>
      </c>
      <c r="O34" s="75">
        <v>53296</v>
      </c>
      <c r="P34" s="75">
        <v>46004</v>
      </c>
      <c r="Q34" s="156">
        <f>SUM(M34:P34)</f>
        <v>204050.2</v>
      </c>
      <c r="R34" s="75">
        <v>75211.649999999994</v>
      </c>
      <c r="S34" s="75">
        <v>130859.85</v>
      </c>
    </row>
    <row r="35" spans="2:19">
      <c r="B35" s="71" t="s">
        <v>17</v>
      </c>
      <c r="C35" s="75">
        <v>37038</v>
      </c>
      <c r="D35" s="75">
        <v>41970</v>
      </c>
      <c r="E35" s="158">
        <v>45051</v>
      </c>
      <c r="F35" s="158">
        <v>40487</v>
      </c>
      <c r="G35" s="156">
        <f t="shared" si="22"/>
        <v>164546</v>
      </c>
      <c r="H35" s="75">
        <v>44599</v>
      </c>
      <c r="I35" s="75">
        <v>41645</v>
      </c>
      <c r="J35" s="75">
        <v>48792</v>
      </c>
      <c r="K35" s="75">
        <v>43578</v>
      </c>
      <c r="L35" s="156">
        <f t="shared" si="23"/>
        <v>178614</v>
      </c>
      <c r="M35" s="75">
        <v>44774</v>
      </c>
      <c r="N35" s="75">
        <v>43441</v>
      </c>
      <c r="O35" s="75">
        <v>52928</v>
      </c>
      <c r="P35" s="75">
        <v>61699</v>
      </c>
      <c r="Q35" s="156">
        <f>SUM(M35:P35)</f>
        <v>202842</v>
      </c>
      <c r="R35" s="75">
        <v>56620</v>
      </c>
      <c r="S35" s="75">
        <v>47737</v>
      </c>
    </row>
    <row r="36" spans="2:19">
      <c r="B36" s="71" t="s">
        <v>15</v>
      </c>
      <c r="C36" s="75">
        <v>7630</v>
      </c>
      <c r="D36" s="75">
        <v>8643</v>
      </c>
      <c r="E36" s="158">
        <v>7212</v>
      </c>
      <c r="F36" s="158">
        <v>10702</v>
      </c>
      <c r="G36" s="156">
        <f t="shared" si="22"/>
        <v>34187</v>
      </c>
      <c r="H36" s="75">
        <v>6612</v>
      </c>
      <c r="I36" s="75">
        <v>8824</v>
      </c>
      <c r="J36" s="75">
        <v>9882</v>
      </c>
      <c r="K36" s="75">
        <v>10600</v>
      </c>
      <c r="L36" s="156">
        <f t="shared" si="23"/>
        <v>35918</v>
      </c>
      <c r="M36" s="75">
        <v>7975</v>
      </c>
      <c r="N36" s="75">
        <v>9338.0849999999991</v>
      </c>
      <c r="O36" s="75">
        <v>9604.8280141657924</v>
      </c>
      <c r="P36" s="75">
        <v>7779</v>
      </c>
      <c r="Q36" s="156">
        <f>SUM(M36:P36)</f>
        <v>34696.913014165795</v>
      </c>
      <c r="R36" s="75">
        <v>11359.4</v>
      </c>
      <c r="S36" s="75">
        <v>13613.6</v>
      </c>
    </row>
    <row r="37" spans="2:19" s="214" customFormat="1">
      <c r="B37" s="71" t="s">
        <v>242</v>
      </c>
      <c r="C37" s="75"/>
      <c r="D37" s="75"/>
      <c r="E37" s="158"/>
      <c r="F37" s="158"/>
      <c r="G37" s="156"/>
      <c r="H37" s="75"/>
      <c r="I37" s="75"/>
      <c r="J37" s="75"/>
      <c r="K37" s="75"/>
      <c r="L37" s="156"/>
      <c r="M37" s="75"/>
      <c r="N37" s="75"/>
      <c r="O37" s="75"/>
      <c r="P37" s="75"/>
      <c r="Q37" s="156"/>
      <c r="R37" s="75">
        <v>41163</v>
      </c>
      <c r="S37" s="75">
        <v>76714</v>
      </c>
    </row>
    <row r="38" spans="2:19">
      <c r="B38" s="72"/>
      <c r="C38" s="75"/>
      <c r="D38" s="75"/>
      <c r="E38" s="75"/>
      <c r="F38" s="75"/>
      <c r="G38" s="75"/>
      <c r="H38" s="75"/>
      <c r="I38" s="75"/>
      <c r="J38" s="75"/>
      <c r="K38" s="75"/>
      <c r="L38" s="92"/>
      <c r="M38" s="75"/>
      <c r="N38" s="150"/>
      <c r="O38" s="150"/>
      <c r="P38" s="150"/>
      <c r="Q38" s="92"/>
      <c r="R38" s="150"/>
      <c r="S38" s="150"/>
    </row>
    <row r="39" spans="2:19">
      <c r="B39" s="72"/>
      <c r="C39" s="75"/>
      <c r="D39" s="75"/>
      <c r="E39" s="75"/>
      <c r="F39" s="75"/>
      <c r="G39" s="155"/>
      <c r="H39" s="75"/>
      <c r="I39" s="75"/>
      <c r="J39" s="75"/>
      <c r="K39" s="75"/>
      <c r="L39" s="155"/>
      <c r="M39" s="75"/>
      <c r="N39" s="150"/>
      <c r="O39" s="150"/>
      <c r="P39" s="150"/>
      <c r="Q39" s="155"/>
      <c r="R39" s="150"/>
      <c r="S39" s="150"/>
    </row>
    <row r="40" spans="2:19">
      <c r="B40" s="111" t="s">
        <v>183</v>
      </c>
      <c r="C40" s="75">
        <f>SUM(C42:C48)</f>
        <v>189910.59999999998</v>
      </c>
      <c r="D40" s="75">
        <f t="shared" ref="D40:N40" si="24">SUM(D42:D48)</f>
        <v>226573.80000000002</v>
      </c>
      <c r="E40" s="75">
        <f t="shared" si="24"/>
        <v>208161.65</v>
      </c>
      <c r="F40" s="75">
        <f t="shared" si="24"/>
        <v>217518</v>
      </c>
      <c r="G40" s="156">
        <f t="shared" si="24"/>
        <v>842164.05</v>
      </c>
      <c r="H40" s="75">
        <f t="shared" si="24"/>
        <v>229314.34999999998</v>
      </c>
      <c r="I40" s="75">
        <f t="shared" si="24"/>
        <v>221113.2</v>
      </c>
      <c r="J40" s="75">
        <f t="shared" si="24"/>
        <v>206592.19999999998</v>
      </c>
      <c r="K40" s="75">
        <f t="shared" si="24"/>
        <v>216068.34999999998</v>
      </c>
      <c r="L40" s="156">
        <f t="shared" si="24"/>
        <v>873088.1</v>
      </c>
      <c r="M40" s="75">
        <f t="shared" si="24"/>
        <v>230006.9</v>
      </c>
      <c r="N40" s="75">
        <f t="shared" si="24"/>
        <v>232479.8</v>
      </c>
      <c r="O40" s="75">
        <f t="shared" ref="O40:P40" si="25">SUM(O42:O48)</f>
        <v>213972.6</v>
      </c>
      <c r="P40" s="75">
        <f t="shared" si="25"/>
        <v>243005.85000000003</v>
      </c>
      <c r="Q40" s="156">
        <f>SUM(Q42:Q48)</f>
        <v>919465.15</v>
      </c>
      <c r="R40" s="75">
        <f t="shared" ref="R40:S40" si="26">SUM(R42:R48)</f>
        <v>222254.15</v>
      </c>
      <c r="S40" s="75">
        <f t="shared" si="26"/>
        <v>217051.55</v>
      </c>
    </row>
    <row r="41" spans="2:19">
      <c r="B41" s="233" t="s">
        <v>126</v>
      </c>
      <c r="C41" s="208">
        <v>-0.15030182959021698</v>
      </c>
      <c r="D41" s="208">
        <v>-1.6056505558772804E-2</v>
      </c>
      <c r="E41" s="208">
        <v>-2.1330187723423655E-2</v>
      </c>
      <c r="F41" s="208">
        <v>-2.0249188667520457E-3</v>
      </c>
      <c r="G41" s="208">
        <v>-4.7791767976905875E-2</v>
      </c>
      <c r="H41" s="92">
        <f>H40/C40-1</f>
        <v>0.20748578541692786</v>
      </c>
      <c r="I41" s="92">
        <f t="shared" ref="I41" si="27">I40/D40-1</f>
        <v>-2.4100756574679028E-2</v>
      </c>
      <c r="J41" s="92">
        <f t="shared" ref="J41" si="28">J40/E40-1</f>
        <v>-7.5395732114922343E-3</v>
      </c>
      <c r="K41" s="92">
        <f t="shared" ref="K41" si="29">K40/F40-1</f>
        <v>-6.6645059259464734E-3</v>
      </c>
      <c r="L41" s="92">
        <f t="shared" ref="L41:S41" si="30">L40/G40-1</f>
        <v>3.6719745992481956E-2</v>
      </c>
      <c r="M41" s="92">
        <f t="shared" si="30"/>
        <v>3.0200901077495068E-3</v>
      </c>
      <c r="N41" s="92">
        <f t="shared" si="30"/>
        <v>5.1406248021375278E-2</v>
      </c>
      <c r="O41" s="92">
        <f t="shared" si="30"/>
        <v>3.5724485241940496E-2</v>
      </c>
      <c r="P41" s="92">
        <f t="shared" si="30"/>
        <v>0.12467119779458713</v>
      </c>
      <c r="Q41" s="92">
        <f t="shared" si="30"/>
        <v>5.311840809650259E-2</v>
      </c>
      <c r="R41" s="92">
        <f t="shared" si="30"/>
        <v>-3.3706597497727198E-2</v>
      </c>
      <c r="S41" s="92">
        <f t="shared" si="30"/>
        <v>-6.6363830319881578E-2</v>
      </c>
    </row>
    <row r="42" spans="2:19">
      <c r="B42" s="112" t="s">
        <v>18</v>
      </c>
      <c r="C42" s="75">
        <v>123232.5</v>
      </c>
      <c r="D42" s="75">
        <v>148976.5</v>
      </c>
      <c r="E42" s="75">
        <v>133547</v>
      </c>
      <c r="F42" s="75">
        <v>136370.5</v>
      </c>
      <c r="G42" s="156">
        <f>SUM(C42:F42)</f>
        <v>542126.5</v>
      </c>
      <c r="H42" s="158">
        <v>151373</v>
      </c>
      <c r="I42" s="75">
        <v>143194</v>
      </c>
      <c r="J42" s="75">
        <v>140459.5</v>
      </c>
      <c r="K42" s="75">
        <v>148421.5</v>
      </c>
      <c r="L42" s="156">
        <f>SUM(H42:K42)</f>
        <v>583448</v>
      </c>
      <c r="M42" s="75">
        <v>157799</v>
      </c>
      <c r="N42" s="75">
        <v>154809</v>
      </c>
      <c r="O42" s="75">
        <v>134583.5</v>
      </c>
      <c r="P42" s="75">
        <v>156541</v>
      </c>
      <c r="Q42" s="156">
        <f>SUM(M42:P42)</f>
        <v>603732.5</v>
      </c>
      <c r="R42" s="75">
        <v>144023.5</v>
      </c>
      <c r="S42" s="75">
        <v>137797</v>
      </c>
    </row>
    <row r="43" spans="2:19">
      <c r="B43" s="112" t="s">
        <v>19</v>
      </c>
      <c r="C43" s="75">
        <v>51779</v>
      </c>
      <c r="D43" s="75">
        <v>61972.5</v>
      </c>
      <c r="E43" s="75">
        <v>58603</v>
      </c>
      <c r="F43" s="75">
        <v>65227.5</v>
      </c>
      <c r="G43" s="156">
        <f t="shared" ref="G43:G48" si="31">SUM(C43:F43)</f>
        <v>237582</v>
      </c>
      <c r="H43" s="158">
        <v>62614</v>
      </c>
      <c r="I43" s="75">
        <v>63743.5</v>
      </c>
      <c r="J43" s="75">
        <v>53235.5</v>
      </c>
      <c r="K43" s="75">
        <v>48485</v>
      </c>
      <c r="L43" s="156">
        <f t="shared" ref="L43:L48" si="32">SUM(H43:K43)</f>
        <v>228078</v>
      </c>
      <c r="M43" s="75">
        <v>55175</v>
      </c>
      <c r="N43" s="75">
        <v>60289</v>
      </c>
      <c r="O43" s="75">
        <v>63110</v>
      </c>
      <c r="P43" s="75">
        <v>65803</v>
      </c>
      <c r="Q43" s="156">
        <f>SUM(M43:P43)</f>
        <v>244377</v>
      </c>
      <c r="R43" s="75">
        <v>61548</v>
      </c>
      <c r="S43" s="75">
        <v>64371</v>
      </c>
    </row>
    <row r="44" spans="2:19">
      <c r="B44" s="112" t="s">
        <v>20</v>
      </c>
      <c r="C44" s="75">
        <v>7606.5499999999993</v>
      </c>
      <c r="D44" s="75">
        <v>8045.45</v>
      </c>
      <c r="E44" s="75">
        <v>7003.8499999999995</v>
      </c>
      <c r="F44" s="75">
        <v>7921.5499999999993</v>
      </c>
      <c r="G44" s="156">
        <f t="shared" si="31"/>
        <v>30577.399999999998</v>
      </c>
      <c r="H44" s="158">
        <v>6677.2999999999993</v>
      </c>
      <c r="I44" s="75">
        <v>6233.5</v>
      </c>
      <c r="J44" s="75">
        <v>3884.2999999999997</v>
      </c>
      <c r="K44" s="75">
        <v>8333.15</v>
      </c>
      <c r="L44" s="156">
        <f t="shared" si="32"/>
        <v>25128.25</v>
      </c>
      <c r="M44" s="75">
        <v>7841.7499999999991</v>
      </c>
      <c r="N44" s="75">
        <v>7960.0499999999993</v>
      </c>
      <c r="O44" s="75">
        <v>6346.9</v>
      </c>
      <c r="P44" s="75">
        <v>9216.1999999999989</v>
      </c>
      <c r="Q44" s="156">
        <f>SUM(M44:P44)</f>
        <v>31364.899999999994</v>
      </c>
      <c r="R44" s="75">
        <v>6803.2999999999993</v>
      </c>
      <c r="S44" s="75">
        <v>5785.15</v>
      </c>
    </row>
    <row r="45" spans="2:19">
      <c r="B45" s="112" t="s">
        <v>22</v>
      </c>
      <c r="C45" s="75">
        <v>0</v>
      </c>
      <c r="D45" s="75">
        <v>0</v>
      </c>
      <c r="E45" s="75">
        <v>0</v>
      </c>
      <c r="F45" s="75">
        <v>0</v>
      </c>
      <c r="G45" s="156">
        <f t="shared" si="31"/>
        <v>0</v>
      </c>
      <c r="H45" s="158">
        <v>0</v>
      </c>
      <c r="I45" s="75">
        <v>0</v>
      </c>
      <c r="J45" s="75">
        <v>0</v>
      </c>
      <c r="K45" s="75">
        <v>0</v>
      </c>
      <c r="L45" s="156">
        <f t="shared" si="32"/>
        <v>0</v>
      </c>
      <c r="M45" s="75">
        <v>0</v>
      </c>
      <c r="N45" s="75">
        <v>0</v>
      </c>
      <c r="O45" s="75">
        <v>0</v>
      </c>
      <c r="P45" s="75">
        <v>0</v>
      </c>
      <c r="Q45" s="156">
        <f t="shared" ref="Q45:Q48" si="33">SUM(M45:P45)</f>
        <v>0</v>
      </c>
      <c r="R45" s="75">
        <v>0</v>
      </c>
      <c r="S45" s="75">
        <v>0</v>
      </c>
    </row>
    <row r="46" spans="2:19">
      <c r="B46" s="112" t="s">
        <v>30</v>
      </c>
      <c r="C46" s="75">
        <v>0</v>
      </c>
      <c r="D46" s="75">
        <v>0</v>
      </c>
      <c r="E46" s="75">
        <v>0</v>
      </c>
      <c r="F46" s="75">
        <v>0</v>
      </c>
      <c r="G46" s="156">
        <f t="shared" si="31"/>
        <v>0</v>
      </c>
      <c r="H46" s="158">
        <v>0</v>
      </c>
      <c r="I46" s="75">
        <v>0</v>
      </c>
      <c r="J46" s="75">
        <v>0</v>
      </c>
      <c r="K46" s="75">
        <v>0</v>
      </c>
      <c r="L46" s="156">
        <f t="shared" si="32"/>
        <v>0</v>
      </c>
      <c r="M46" s="75">
        <v>0</v>
      </c>
      <c r="N46" s="75">
        <v>0</v>
      </c>
      <c r="O46" s="75">
        <v>0</v>
      </c>
      <c r="P46" s="75">
        <v>0</v>
      </c>
      <c r="Q46" s="156">
        <f>SUM(M46:P46)</f>
        <v>0</v>
      </c>
      <c r="R46" s="75">
        <v>0</v>
      </c>
      <c r="S46" s="75">
        <v>0</v>
      </c>
    </row>
    <row r="47" spans="2:19">
      <c r="B47" s="112" t="s">
        <v>21</v>
      </c>
      <c r="C47" s="75">
        <v>7292.55</v>
      </c>
      <c r="D47" s="75">
        <v>7579.3499999999995</v>
      </c>
      <c r="E47" s="75">
        <v>9007.7999999999993</v>
      </c>
      <c r="F47" s="75">
        <v>7998.45</v>
      </c>
      <c r="G47" s="156">
        <f t="shared" si="31"/>
        <v>31878.149999999998</v>
      </c>
      <c r="H47" s="158">
        <v>8650.0499999999993</v>
      </c>
      <c r="I47" s="75">
        <v>7942.2</v>
      </c>
      <c r="J47" s="75">
        <v>9012.9</v>
      </c>
      <c r="K47" s="75">
        <v>8800.7999999999993</v>
      </c>
      <c r="L47" s="156">
        <f t="shared" si="32"/>
        <v>34405.949999999997</v>
      </c>
      <c r="M47" s="75">
        <v>8113.5</v>
      </c>
      <c r="N47" s="75">
        <v>7751.5499999999993</v>
      </c>
      <c r="O47" s="75">
        <v>8381.6999999999989</v>
      </c>
      <c r="P47" s="75">
        <v>9768.4499999999989</v>
      </c>
      <c r="Q47" s="156">
        <f>SUM(M47:P47)</f>
        <v>34015.199999999997</v>
      </c>
      <c r="R47" s="75">
        <v>8470.9499999999989</v>
      </c>
      <c r="S47" s="75">
        <v>8366.5499999999993</v>
      </c>
    </row>
    <row r="48" spans="2:19">
      <c r="B48" s="112" t="s">
        <v>187</v>
      </c>
      <c r="C48" s="75">
        <v>0</v>
      </c>
      <c r="D48" s="75">
        <v>0</v>
      </c>
      <c r="E48" s="75">
        <v>0</v>
      </c>
      <c r="F48" s="75">
        <v>0</v>
      </c>
      <c r="G48" s="156">
        <f t="shared" si="31"/>
        <v>0</v>
      </c>
      <c r="H48" s="158">
        <v>0</v>
      </c>
      <c r="I48" s="75">
        <v>0</v>
      </c>
      <c r="J48" s="75">
        <v>0</v>
      </c>
      <c r="K48" s="75">
        <v>2027.8999999999999</v>
      </c>
      <c r="L48" s="156">
        <f t="shared" si="32"/>
        <v>2027.8999999999999</v>
      </c>
      <c r="M48" s="75">
        <v>1077.6499999999999</v>
      </c>
      <c r="N48" s="75">
        <v>1670.1999999999998</v>
      </c>
      <c r="O48" s="75">
        <v>1550.5</v>
      </c>
      <c r="P48" s="75">
        <v>1677.1999999999998</v>
      </c>
      <c r="Q48" s="156">
        <f t="shared" si="33"/>
        <v>5975.5499999999993</v>
      </c>
      <c r="R48" s="75">
        <v>1408.3999999999999</v>
      </c>
      <c r="S48" s="75">
        <v>731.84999999999991</v>
      </c>
    </row>
    <row r="49" spans="2:19">
      <c r="B49" s="76"/>
      <c r="R49" s="203"/>
      <c r="S49" s="203"/>
    </row>
    <row r="50" spans="2:19">
      <c r="B50" s="74" t="s">
        <v>184</v>
      </c>
      <c r="L50" s="135"/>
      <c r="Q50" s="135"/>
      <c r="R50" s="203"/>
      <c r="S50" s="203"/>
    </row>
    <row r="51" spans="2:19">
      <c r="B51" s="74" t="s">
        <v>185</v>
      </c>
      <c r="R51" s="203"/>
      <c r="S51" s="203"/>
    </row>
    <row r="52" spans="2:19">
      <c r="B52" s="74" t="s">
        <v>186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R52" s="203"/>
      <c r="S52" s="203"/>
    </row>
    <row r="53" spans="2:19">
      <c r="B53" s="74" t="s">
        <v>244</v>
      </c>
      <c r="R53" s="203"/>
      <c r="S53" s="203"/>
    </row>
    <row r="54" spans="2:19">
      <c r="B54" s="34" t="s">
        <v>243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42.140625" style="34" customWidth="1"/>
    <col min="3" max="6" width="11" style="172" hidden="1" customWidth="1" outlineLevel="1"/>
    <col min="7" max="7" width="11" style="172" customWidth="1" collapsed="1"/>
    <col min="8" max="11" width="11" style="172" hidden="1" customWidth="1" outlineLevel="1"/>
    <col min="12" max="12" width="11" style="172" customWidth="1" collapsed="1"/>
    <col min="13" max="13" width="11" style="172" customWidth="1"/>
    <col min="14" max="15" width="11.42578125" style="138"/>
    <col min="16" max="16384" width="11.42578125" style="1"/>
  </cols>
  <sheetData>
    <row r="1" spans="2:21" ht="18.95" customHeight="1">
      <c r="B1" s="129" t="s">
        <v>163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174</v>
      </c>
      <c r="O1" s="43" t="s">
        <v>196</v>
      </c>
      <c r="P1" s="43" t="s">
        <v>205</v>
      </c>
      <c r="Q1" s="44">
        <v>2016</v>
      </c>
      <c r="R1" s="43" t="s">
        <v>209</v>
      </c>
      <c r="S1" s="43" t="s">
        <v>224</v>
      </c>
    </row>
    <row r="2" spans="2:21" s="9" customForma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141"/>
      <c r="O2" s="141"/>
      <c r="P2" s="141"/>
      <c r="Q2" s="68"/>
      <c r="R2" s="141"/>
      <c r="S2" s="141"/>
    </row>
    <row r="3" spans="2:21" s="9" customFormat="1">
      <c r="B3" s="36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141"/>
      <c r="O3" s="141"/>
      <c r="P3" s="141"/>
      <c r="Q3" s="208"/>
      <c r="R3" s="141"/>
      <c r="S3" s="141"/>
    </row>
    <row r="4" spans="2:21" s="9" customFormat="1">
      <c r="B4" s="46" t="s">
        <v>120</v>
      </c>
      <c r="C4" s="75"/>
      <c r="D4" s="75"/>
      <c r="E4" s="75"/>
      <c r="F4" s="159"/>
      <c r="G4" s="159"/>
      <c r="H4" s="75"/>
      <c r="I4" s="75"/>
      <c r="J4" s="75"/>
      <c r="K4" s="75"/>
      <c r="L4" s="159"/>
      <c r="M4" s="75"/>
      <c r="N4" s="141"/>
      <c r="O4" s="141"/>
      <c r="P4" s="141"/>
      <c r="Q4" s="159"/>
      <c r="R4" s="141"/>
      <c r="S4" s="141"/>
    </row>
    <row r="5" spans="2:21">
      <c r="B5" s="70" t="s">
        <v>121</v>
      </c>
      <c r="C5" s="158">
        <v>523343</v>
      </c>
      <c r="D5" s="158">
        <v>754602</v>
      </c>
      <c r="E5" s="158">
        <v>803254.67999999993</v>
      </c>
      <c r="F5" s="159">
        <v>786605</v>
      </c>
      <c r="G5" s="160">
        <f>SUM(C5:F5)</f>
        <v>2867804.6799999997</v>
      </c>
      <c r="H5" s="158">
        <v>997144</v>
      </c>
      <c r="I5" s="158">
        <v>892000.08540477464</v>
      </c>
      <c r="J5" s="158">
        <v>679583.5880468965</v>
      </c>
      <c r="K5" s="158">
        <v>629992.91745977011</v>
      </c>
      <c r="L5" s="160">
        <f>SUM(H5:K5)</f>
        <v>3198720.5909114415</v>
      </c>
      <c r="M5" s="158">
        <v>629902.34792999993</v>
      </c>
      <c r="N5" s="158">
        <v>434626.13851233333</v>
      </c>
      <c r="O5" s="158">
        <v>211778.15036999999</v>
      </c>
      <c r="P5" s="158">
        <v>239535.76506000001</v>
      </c>
      <c r="Q5" s="160">
        <f>SUM(M5:P5)</f>
        <v>1515842.4018723331</v>
      </c>
      <c r="R5" s="158">
        <v>447120.50336000003</v>
      </c>
      <c r="S5" s="158">
        <v>654332</v>
      </c>
      <c r="U5" s="158"/>
    </row>
    <row r="6" spans="2:21">
      <c r="B6" s="71" t="s">
        <v>118</v>
      </c>
      <c r="C6" s="161">
        <v>-1.1474715476196828E-2</v>
      </c>
      <c r="D6" s="161">
        <v>0.75145783643353603</v>
      </c>
      <c r="E6" s="161">
        <v>4.4383128140027397</v>
      </c>
      <c r="F6" s="161">
        <v>4.6849710585788236</v>
      </c>
      <c r="G6" s="162">
        <v>1.3010017501709923</v>
      </c>
      <c r="H6" s="161">
        <f t="shared" ref="H6:S6" si="0">H5/C5-1</f>
        <v>0.90533550654159889</v>
      </c>
      <c r="I6" s="161">
        <f t="shared" si="0"/>
        <v>0.18208020308026573</v>
      </c>
      <c r="J6" s="161">
        <f t="shared" si="0"/>
        <v>-0.15396249163852171</v>
      </c>
      <c r="K6" s="161">
        <f t="shared" si="0"/>
        <v>-0.1990987630897717</v>
      </c>
      <c r="L6" s="162">
        <f t="shared" si="0"/>
        <v>0.11538997520271921</v>
      </c>
      <c r="M6" s="161">
        <f t="shared" si="0"/>
        <v>-0.3682934983011481</v>
      </c>
      <c r="N6" s="161">
        <f t="shared" si="0"/>
        <v>-0.51275101244513077</v>
      </c>
      <c r="O6" s="161">
        <f t="shared" si="0"/>
        <v>-0.68837071098399494</v>
      </c>
      <c r="P6" s="161">
        <f t="shared" si="0"/>
        <v>-0.61978022542563549</v>
      </c>
      <c r="Q6" s="162">
        <f>Q5/L5-1</f>
        <v>-0.52610978083571536</v>
      </c>
      <c r="R6" s="161">
        <f t="shared" si="0"/>
        <v>-0.2901748900772666</v>
      </c>
      <c r="S6" s="161">
        <f t="shared" si="0"/>
        <v>0.50550540342486117</v>
      </c>
      <c r="U6" s="158"/>
    </row>
    <row r="7" spans="2:21">
      <c r="B7" s="71"/>
      <c r="C7" s="161"/>
      <c r="D7" s="161"/>
      <c r="E7" s="161"/>
      <c r="F7" s="161"/>
      <c r="G7" s="162"/>
      <c r="H7" s="161"/>
      <c r="I7" s="161"/>
      <c r="J7" s="161"/>
      <c r="K7" s="161"/>
      <c r="L7" s="162"/>
      <c r="M7" s="161"/>
      <c r="N7" s="161"/>
      <c r="O7" s="161"/>
      <c r="P7" s="161"/>
      <c r="Q7" s="162"/>
      <c r="R7" s="161"/>
      <c r="S7" s="161"/>
      <c r="U7" s="158"/>
    </row>
    <row r="8" spans="2:21">
      <c r="B8" s="70" t="s">
        <v>122</v>
      </c>
      <c r="C8" s="158">
        <v>177799</v>
      </c>
      <c r="D8" s="158">
        <v>188035.6</v>
      </c>
      <c r="E8" s="158">
        <v>194999.2</v>
      </c>
      <c r="F8" s="159">
        <v>175918</v>
      </c>
      <c r="G8" s="160">
        <f>SUM(C8:F8)</f>
        <v>736751.8</v>
      </c>
      <c r="H8" s="158">
        <v>204684</v>
      </c>
      <c r="I8" s="158">
        <v>186603.9</v>
      </c>
      <c r="J8" s="158">
        <v>202931.82</v>
      </c>
      <c r="K8" s="158">
        <v>193129</v>
      </c>
      <c r="L8" s="160">
        <f>SUM(H8:K8)</f>
        <v>787348.72</v>
      </c>
      <c r="M8" s="158">
        <v>188408</v>
      </c>
      <c r="N8" s="158">
        <v>173004.3</v>
      </c>
      <c r="O8" s="158">
        <v>186254.31</v>
      </c>
      <c r="P8" s="158">
        <v>198961.51</v>
      </c>
      <c r="Q8" s="160">
        <f>SUM(M8:P8)</f>
        <v>746628.12</v>
      </c>
      <c r="R8" s="158">
        <v>149224.95000000001</v>
      </c>
      <c r="S8" s="158">
        <v>110858</v>
      </c>
      <c r="U8" s="158"/>
    </row>
    <row r="9" spans="2:21">
      <c r="B9" s="71" t="s">
        <v>118</v>
      </c>
      <c r="C9" s="161">
        <v>7.1847008351471287E-2</v>
      </c>
      <c r="D9" s="161">
        <v>9.5950355854151903E-2</v>
      </c>
      <c r="E9" s="161">
        <v>5.1617200027432419E-2</v>
      </c>
      <c r="F9" s="161">
        <v>9.7717999995408089E-3</v>
      </c>
      <c r="G9" s="162">
        <v>5.6884748554506537E-2</v>
      </c>
      <c r="H9" s="161">
        <f t="shared" ref="H9:S9" si="1">H8/C8-1</f>
        <v>0.15121007429738076</v>
      </c>
      <c r="I9" s="161">
        <f t="shared" si="1"/>
        <v>-7.6139837349948891E-3</v>
      </c>
      <c r="J9" s="161">
        <f t="shared" si="1"/>
        <v>4.0680269457515683E-2</v>
      </c>
      <c r="K9" s="161">
        <f t="shared" si="1"/>
        <v>9.7835355108630173E-2</v>
      </c>
      <c r="L9" s="162">
        <f t="shared" si="1"/>
        <v>6.867566526474711E-2</v>
      </c>
      <c r="M9" s="161">
        <f t="shared" si="1"/>
        <v>-7.9517695569756297E-2</v>
      </c>
      <c r="N9" s="161">
        <f t="shared" si="1"/>
        <v>-7.2879505733802974E-2</v>
      </c>
      <c r="O9" s="161">
        <f t="shared" si="1"/>
        <v>-8.2182823768101043E-2</v>
      </c>
      <c r="P9" s="161">
        <f t="shared" si="1"/>
        <v>3.0200073525985305E-2</v>
      </c>
      <c r="Q9" s="162">
        <f>Q8/L8-1</f>
        <v>-5.1718633644314504E-2</v>
      </c>
      <c r="R9" s="161">
        <f t="shared" si="1"/>
        <v>-0.20796914143773082</v>
      </c>
      <c r="S9" s="161">
        <f t="shared" si="1"/>
        <v>-0.35921823908423078</v>
      </c>
      <c r="U9" s="158"/>
    </row>
    <row r="10" spans="2:21">
      <c r="B10" s="71"/>
      <c r="C10" s="161"/>
      <c r="D10" s="161"/>
      <c r="E10" s="161"/>
      <c r="F10" s="161"/>
      <c r="G10" s="162"/>
      <c r="H10" s="161"/>
      <c r="I10" s="161"/>
      <c r="J10" s="161"/>
      <c r="K10" s="161"/>
      <c r="L10" s="162"/>
      <c r="M10" s="161"/>
      <c r="N10" s="161"/>
      <c r="O10" s="161"/>
      <c r="P10" s="161"/>
      <c r="Q10" s="162"/>
      <c r="R10" s="161"/>
      <c r="S10" s="161"/>
      <c r="U10" s="158"/>
    </row>
    <row r="11" spans="2:21">
      <c r="B11" s="70" t="s">
        <v>123</v>
      </c>
      <c r="C11" s="158">
        <v>12055</v>
      </c>
      <c r="D11" s="158">
        <v>10131</v>
      </c>
      <c r="E11" s="158">
        <v>10331</v>
      </c>
      <c r="F11" s="159">
        <v>10363</v>
      </c>
      <c r="G11" s="160">
        <f>SUM(C11:F11)</f>
        <v>42880</v>
      </c>
      <c r="H11" s="158">
        <v>13147</v>
      </c>
      <c r="I11" s="158">
        <v>10691</v>
      </c>
      <c r="J11" s="158">
        <v>10916</v>
      </c>
      <c r="K11" s="158">
        <v>9976</v>
      </c>
      <c r="L11" s="160">
        <f>SUM(H11:K11)</f>
        <v>44730</v>
      </c>
      <c r="M11" s="158">
        <v>10132</v>
      </c>
      <c r="N11" s="158">
        <v>8157</v>
      </c>
      <c r="O11" s="158">
        <v>6937</v>
      </c>
      <c r="P11" s="158">
        <v>6521</v>
      </c>
      <c r="Q11" s="160">
        <f>SUM(M11:P11)</f>
        <v>31747</v>
      </c>
      <c r="R11" s="158">
        <v>7757</v>
      </c>
      <c r="S11" s="158">
        <v>6471</v>
      </c>
      <c r="U11" s="158"/>
    </row>
    <row r="12" spans="2:21" s="9" customFormat="1">
      <c r="B12" s="71" t="s">
        <v>118</v>
      </c>
      <c r="C12" s="161">
        <v>0.19320993764228445</v>
      </c>
      <c r="D12" s="161">
        <v>6.1575131592015442E-3</v>
      </c>
      <c r="E12" s="161">
        <v>9.5081619673521356E-2</v>
      </c>
      <c r="F12" s="161">
        <v>0.38932832819412799</v>
      </c>
      <c r="G12" s="162">
        <v>0.15688655065425605</v>
      </c>
      <c r="H12" s="161">
        <f t="shared" ref="H12:S12" si="2">H11/C11-1</f>
        <v>9.058481957693898E-2</v>
      </c>
      <c r="I12" s="161">
        <f t="shared" si="2"/>
        <v>5.5275885894778387E-2</v>
      </c>
      <c r="J12" s="161">
        <f t="shared" si="2"/>
        <v>5.6625689671861323E-2</v>
      </c>
      <c r="K12" s="161">
        <f t="shared" si="2"/>
        <v>-3.7344398340248941E-2</v>
      </c>
      <c r="L12" s="162">
        <f t="shared" si="2"/>
        <v>4.3143656716417844E-2</v>
      </c>
      <c r="M12" s="161">
        <f t="shared" si="2"/>
        <v>-0.22932988514489994</v>
      </c>
      <c r="N12" s="161">
        <f t="shared" si="2"/>
        <v>-0.23702179403236368</v>
      </c>
      <c r="O12" s="161">
        <f t="shared" si="2"/>
        <v>-0.36451080982044703</v>
      </c>
      <c r="P12" s="161">
        <f t="shared" si="2"/>
        <v>-0.34633119486768249</v>
      </c>
      <c r="Q12" s="162">
        <f>Q11/L11-1</f>
        <v>-0.29025262687234521</v>
      </c>
      <c r="R12" s="161">
        <f t="shared" si="2"/>
        <v>-0.23440584287406241</v>
      </c>
      <c r="S12" s="161">
        <f t="shared" si="2"/>
        <v>-0.2066936373666789</v>
      </c>
      <c r="U12" s="158"/>
    </row>
    <row r="13" spans="2:21" s="9" customFormat="1">
      <c r="B13" s="3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U13" s="158"/>
    </row>
    <row r="14" spans="2:21">
      <c r="U14" s="158"/>
    </row>
    <row r="15" spans="2:21">
      <c r="U15" s="158"/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showGridLines="0" tabSelected="1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38"/>
    <col min="14" max="16384" width="11.42578125" style="1"/>
  </cols>
  <sheetData>
    <row r="2" spans="1:16">
      <c r="B2" s="129" t="s">
        <v>163</v>
      </c>
      <c r="C2" s="219"/>
      <c r="D2" s="219"/>
      <c r="E2" s="219"/>
      <c r="F2" s="219"/>
      <c r="G2" s="219"/>
      <c r="H2" s="219"/>
      <c r="I2" s="219"/>
      <c r="J2" s="219"/>
      <c r="K2" s="219"/>
    </row>
    <row r="3" spans="1:16">
      <c r="C3" s="56"/>
      <c r="D3" s="56"/>
      <c r="E3" s="56"/>
      <c r="F3" s="56"/>
      <c r="G3" s="56"/>
      <c r="H3" s="56"/>
      <c r="I3" s="56"/>
      <c r="J3" s="56"/>
      <c r="K3" s="56"/>
    </row>
    <row r="4" spans="1:16" ht="38.1" customHeight="1">
      <c r="A4" s="127"/>
      <c r="B4" s="128" t="s">
        <v>148</v>
      </c>
      <c r="C4" s="102" t="s">
        <v>1</v>
      </c>
      <c r="D4" s="102" t="s">
        <v>2</v>
      </c>
      <c r="E4" s="102" t="s">
        <v>3</v>
      </c>
      <c r="F4" s="102" t="s">
        <v>4</v>
      </c>
      <c r="G4" s="102" t="s">
        <v>5</v>
      </c>
      <c r="H4" s="102" t="s">
        <v>6</v>
      </c>
      <c r="I4" s="102" t="s">
        <v>7</v>
      </c>
      <c r="J4" s="102" t="s">
        <v>8</v>
      </c>
      <c r="K4" s="102" t="s">
        <v>9</v>
      </c>
      <c r="L4" s="102" t="s">
        <v>174</v>
      </c>
      <c r="M4" s="102" t="s">
        <v>196</v>
      </c>
      <c r="N4" s="102" t="s">
        <v>205</v>
      </c>
      <c r="O4" s="102" t="s">
        <v>209</v>
      </c>
      <c r="P4" s="102" t="s">
        <v>224</v>
      </c>
    </row>
    <row r="5" spans="1:16" s="29" customFormat="1">
      <c r="B5" s="49"/>
      <c r="C5" s="218"/>
      <c r="D5" s="218"/>
      <c r="E5" s="218"/>
      <c r="F5" s="218"/>
      <c r="G5" s="218"/>
      <c r="H5" s="218"/>
      <c r="I5" s="218"/>
      <c r="J5" s="218"/>
      <c r="K5" s="218"/>
      <c r="L5" s="138"/>
      <c r="M5" s="138"/>
      <c r="N5" s="218"/>
    </row>
    <row r="6" spans="1:16" s="29" customFormat="1">
      <c r="B6" s="126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6" s="29" customFormat="1">
      <c r="B7" s="51" t="s">
        <v>188</v>
      </c>
      <c r="C7" s="217">
        <f t="shared" ref="C7:L7" si="0">C12+C17</f>
        <v>300260.65178132232</v>
      </c>
      <c r="D7" s="217">
        <f t="shared" si="0"/>
        <v>335224.38922282215</v>
      </c>
      <c r="E7" s="217">
        <f t="shared" si="0"/>
        <v>358879.09012767195</v>
      </c>
      <c r="F7" s="156">
        <f t="shared" si="0"/>
        <v>362257.50101948786</v>
      </c>
      <c r="G7" s="217">
        <f t="shared" si="0"/>
        <v>349202.22626456356</v>
      </c>
      <c r="H7" s="217">
        <f t="shared" si="0"/>
        <v>376784.22534132563</v>
      </c>
      <c r="I7" s="217">
        <f t="shared" si="0"/>
        <v>402579.74540390261</v>
      </c>
      <c r="J7" s="156">
        <f t="shared" si="0"/>
        <v>486596.91191598645</v>
      </c>
      <c r="K7" s="216">
        <f t="shared" si="0"/>
        <v>504987.83292693319</v>
      </c>
      <c r="L7" s="216">
        <f t="shared" si="0"/>
        <v>551701.4764646783</v>
      </c>
      <c r="M7" s="216">
        <f t="shared" ref="M7:N7" si="1">M12+M17</f>
        <v>539033.31762481888</v>
      </c>
      <c r="N7" s="156">
        <f t="shared" si="1"/>
        <v>520000.792922728</v>
      </c>
      <c r="O7" s="216">
        <f t="shared" ref="O7:P7" si="2">O12+O17</f>
        <v>596122.14728522499</v>
      </c>
      <c r="P7" s="216">
        <f t="shared" si="2"/>
        <v>494072.76298764889</v>
      </c>
    </row>
    <row r="8" spans="1:16" s="29" customFormat="1">
      <c r="B8" s="51" t="s">
        <v>93</v>
      </c>
      <c r="C8" s="217">
        <f t="shared" ref="C8:L8" si="3">C13+C18</f>
        <v>88414.862959999999</v>
      </c>
      <c r="D8" s="217">
        <f t="shared" si="3"/>
        <v>86804.15</v>
      </c>
      <c r="E8" s="217">
        <f t="shared" si="3"/>
        <v>84940.207214499998</v>
      </c>
      <c r="F8" s="156">
        <f t="shared" si="3"/>
        <v>87730.593131000001</v>
      </c>
      <c r="G8" s="217">
        <f t="shared" si="3"/>
        <v>86386.177105499999</v>
      </c>
      <c r="H8" s="217">
        <f t="shared" si="3"/>
        <v>85145.678970500012</v>
      </c>
      <c r="I8" s="217">
        <f t="shared" si="3"/>
        <v>83823.192772000009</v>
      </c>
      <c r="J8" s="156">
        <f t="shared" si="3"/>
        <v>75953.82644199999</v>
      </c>
      <c r="K8" s="216">
        <f t="shared" si="3"/>
        <v>74034.885083500005</v>
      </c>
      <c r="L8" s="216">
        <f t="shared" si="3"/>
        <v>71299.815983499997</v>
      </c>
      <c r="M8" s="216">
        <f t="shared" ref="M8:N8" si="4">M13+M18</f>
        <v>69479.7230155</v>
      </c>
      <c r="N8" s="156">
        <f t="shared" si="4"/>
        <v>67235.165273999999</v>
      </c>
      <c r="O8" s="216">
        <f t="shared" ref="O8:P8" si="5">O13+O18</f>
        <v>68952.020495999997</v>
      </c>
      <c r="P8" s="216">
        <f t="shared" si="5"/>
        <v>68736.600339700002</v>
      </c>
    </row>
    <row r="9" spans="1:16" s="29" customFormat="1">
      <c r="B9" s="51" t="s">
        <v>189</v>
      </c>
      <c r="C9" s="217">
        <f t="shared" ref="C9:L9" si="6">C14+C19</f>
        <v>65398.216579241045</v>
      </c>
      <c r="D9" s="217">
        <f t="shared" si="6"/>
        <v>77370.084763676379</v>
      </c>
      <c r="E9" s="217">
        <f t="shared" si="6"/>
        <v>100563.56722592372</v>
      </c>
      <c r="F9" s="156">
        <f t="shared" si="6"/>
        <v>118795.9301519303</v>
      </c>
      <c r="G9" s="217">
        <f t="shared" si="6"/>
        <v>117837.67938931601</v>
      </c>
      <c r="H9" s="217">
        <f t="shared" si="6"/>
        <v>102164.56746299827</v>
      </c>
      <c r="I9" s="217">
        <f t="shared" si="6"/>
        <v>111202.04509664606</v>
      </c>
      <c r="J9" s="156">
        <f t="shared" si="6"/>
        <v>177061.71115945431</v>
      </c>
      <c r="K9" s="216">
        <f t="shared" si="6"/>
        <v>173938.67848922982</v>
      </c>
      <c r="L9" s="216">
        <f t="shared" si="6"/>
        <v>197372.82594421718</v>
      </c>
      <c r="M9" s="216">
        <f t="shared" ref="M9:N9" si="7">M14+M19</f>
        <v>211839.83387163159</v>
      </c>
      <c r="N9" s="156">
        <f t="shared" si="7"/>
        <v>209079.2222864863</v>
      </c>
      <c r="O9" s="216">
        <f t="shared" ref="O9:P9" si="8">O14+O19</f>
        <v>197812.27844678651</v>
      </c>
      <c r="P9" s="216">
        <f t="shared" si="8"/>
        <v>261056.0194466699</v>
      </c>
    </row>
    <row r="10" spans="1:16" s="29" customFormat="1">
      <c r="B10" s="49"/>
      <c r="C10" s="172"/>
      <c r="D10" s="172"/>
      <c r="E10" s="172"/>
      <c r="F10" s="172"/>
      <c r="G10" s="172"/>
      <c r="H10" s="172"/>
      <c r="I10" s="172"/>
      <c r="J10" s="172"/>
      <c r="K10" s="172"/>
      <c r="L10" s="138"/>
      <c r="M10" s="138"/>
      <c r="N10" s="172"/>
      <c r="O10" s="138"/>
      <c r="P10" s="138"/>
    </row>
    <row r="11" spans="1:16" s="29" customFormat="1">
      <c r="B11" s="126" t="s">
        <v>160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38"/>
      <c r="M11" s="138"/>
      <c r="N11" s="172"/>
      <c r="O11" s="138"/>
      <c r="P11" s="138"/>
    </row>
    <row r="12" spans="1:16">
      <c r="B12" s="51" t="s">
        <v>156</v>
      </c>
      <c r="C12" s="217">
        <f>Balance!C14+Balance!C18</f>
        <v>192317</v>
      </c>
      <c r="D12" s="217">
        <f>Balance!D14+Balance!D18</f>
        <v>232503</v>
      </c>
      <c r="E12" s="217">
        <f>Balance!E14+Balance!E18</f>
        <v>190833</v>
      </c>
      <c r="F12" s="156">
        <f>Balance!F14+Balance!F18</f>
        <v>190160</v>
      </c>
      <c r="G12" s="217">
        <f>Balance!G14+Balance!G18</f>
        <v>186134</v>
      </c>
      <c r="H12" s="217">
        <f>Balance!H14+Balance!H18</f>
        <v>214936</v>
      </c>
      <c r="I12" s="217">
        <f>Balance!I14+Balance!I18</f>
        <v>208385</v>
      </c>
      <c r="J12" s="156">
        <f>Balance!J14+Balance!J18</f>
        <v>211801</v>
      </c>
      <c r="K12" s="216">
        <f>Balance!K14+Balance!K18</f>
        <v>221996</v>
      </c>
      <c r="L12" s="216">
        <f>Balance!L14+Balance!L18</f>
        <v>251422</v>
      </c>
      <c r="M12" s="216">
        <f>Balance!M14+Balance!M18</f>
        <v>246347</v>
      </c>
      <c r="N12" s="156">
        <f>Balance!N14+Balance!N18</f>
        <v>240991</v>
      </c>
      <c r="O12" s="216">
        <f>Balance!O14+Balance!O18</f>
        <v>321612</v>
      </c>
      <c r="P12" s="216">
        <f>Balance!P14+Balance!P18</f>
        <v>324237</v>
      </c>
    </row>
    <row r="13" spans="1:16">
      <c r="B13" s="51" t="s">
        <v>93</v>
      </c>
      <c r="C13" s="217">
        <f>Balance!C15+Balance!C19</f>
        <v>45005</v>
      </c>
      <c r="D13" s="217">
        <f>Balance!D15+Balance!D19</f>
        <v>44039</v>
      </c>
      <c r="E13" s="217">
        <f>Balance!E15+Balance!E19</f>
        <v>43372</v>
      </c>
      <c r="F13" s="156">
        <f>Balance!F15+Balance!F19</f>
        <v>42424</v>
      </c>
      <c r="G13" s="217">
        <f>Balance!G15+Balance!G19</f>
        <v>41798</v>
      </c>
      <c r="H13" s="217">
        <f>Balance!H15+Balance!H19</f>
        <v>41310</v>
      </c>
      <c r="I13" s="217">
        <f>Balance!I15+Balance!I19</f>
        <v>40754</v>
      </c>
      <c r="J13" s="156">
        <f>Balance!J15+Balance!J19</f>
        <v>33675</v>
      </c>
      <c r="K13" s="216">
        <f>Balance!K15+Balance!K19</f>
        <v>32539</v>
      </c>
      <c r="L13" s="216">
        <f>Balance!L15+Balance!L19</f>
        <v>30889</v>
      </c>
      <c r="M13" s="216">
        <f>Balance!M15+Balance!M19</f>
        <v>29548</v>
      </c>
      <c r="N13" s="156">
        <f>Balance!N15+Balance!N19</f>
        <v>28144</v>
      </c>
      <c r="O13" s="216">
        <f>Balance!O15+Balance!O19</f>
        <v>30456</v>
      </c>
      <c r="P13" s="216">
        <f>Balance!P15+Balance!P19</f>
        <v>30960</v>
      </c>
    </row>
    <row r="14" spans="1:16">
      <c r="B14" s="51" t="s">
        <v>158</v>
      </c>
      <c r="C14" s="217">
        <f>Balance!C6</f>
        <v>34853</v>
      </c>
      <c r="D14" s="217">
        <f>Balance!D6</f>
        <v>40515</v>
      </c>
      <c r="E14" s="217">
        <f>Balance!E6</f>
        <v>55482</v>
      </c>
      <c r="F14" s="156">
        <f>Balance!F6</f>
        <v>44915</v>
      </c>
      <c r="G14" s="217">
        <f>Balance!G6</f>
        <v>47077</v>
      </c>
      <c r="H14" s="217">
        <f>Balance!H6</f>
        <v>44469</v>
      </c>
      <c r="I14" s="217">
        <f>Balance!I6</f>
        <v>66008</v>
      </c>
      <c r="J14" s="156">
        <f>Balance!J6</f>
        <v>113380</v>
      </c>
      <c r="K14" s="216">
        <f>Balance!K6</f>
        <v>111376</v>
      </c>
      <c r="L14" s="216">
        <f>Balance!L6</f>
        <v>112897</v>
      </c>
      <c r="M14" s="216">
        <f>Balance!M6</f>
        <v>107898</v>
      </c>
      <c r="N14" s="156">
        <f>Balance!N6</f>
        <v>143029</v>
      </c>
      <c r="O14" s="216">
        <f>Balance!O6</f>
        <v>148043</v>
      </c>
      <c r="P14" s="216">
        <f>Balance!P6</f>
        <v>229625</v>
      </c>
    </row>
    <row r="15" spans="1:16">
      <c r="C15" s="138"/>
      <c r="D15" s="138"/>
      <c r="E15" s="138"/>
      <c r="F15" s="150"/>
      <c r="G15" s="138"/>
      <c r="H15" s="138"/>
      <c r="I15" s="138"/>
      <c r="J15" s="150"/>
      <c r="K15" s="138"/>
      <c r="N15" s="150"/>
      <c r="O15" s="138"/>
      <c r="P15" s="138"/>
    </row>
    <row r="16" spans="1:16">
      <c r="B16" s="13" t="s">
        <v>161</v>
      </c>
      <c r="C16" s="138"/>
      <c r="D16" s="138"/>
      <c r="E16" s="138"/>
      <c r="F16" s="150"/>
      <c r="G16" s="138"/>
      <c r="H16" s="138"/>
      <c r="I16" s="138"/>
      <c r="J16" s="150"/>
      <c r="K16" s="138"/>
      <c r="N16" s="150"/>
      <c r="O16" s="138"/>
      <c r="P16" s="138"/>
    </row>
    <row r="17" spans="2:16">
      <c r="B17" s="51" t="s">
        <v>157</v>
      </c>
      <c r="C17" s="217">
        <v>107943.65178132229</v>
      </c>
      <c r="D17" s="217">
        <v>102721.38922282215</v>
      </c>
      <c r="E17" s="217">
        <v>168046.09012767198</v>
      </c>
      <c r="F17" s="156">
        <v>172097.50101948789</v>
      </c>
      <c r="G17" s="217">
        <v>163068.22626456356</v>
      </c>
      <c r="H17" s="217">
        <v>161848.22534132565</v>
      </c>
      <c r="I17" s="217">
        <v>194194.74540390263</v>
      </c>
      <c r="J17" s="156">
        <v>274795.91191598645</v>
      </c>
      <c r="K17" s="215">
        <v>282991.83292693319</v>
      </c>
      <c r="L17" s="216">
        <v>300279.4764646783</v>
      </c>
      <c r="M17" s="216">
        <v>292686.31762481888</v>
      </c>
      <c r="N17" s="156">
        <v>279009.792922728</v>
      </c>
      <c r="O17" s="216">
        <v>274510.14728522499</v>
      </c>
      <c r="P17" s="216">
        <v>169835.76298764889</v>
      </c>
    </row>
    <row r="18" spans="2:16">
      <c r="B18" s="51" t="s">
        <v>93</v>
      </c>
      <c r="C18" s="217">
        <v>43409.862960000006</v>
      </c>
      <c r="D18" s="217">
        <v>42765.15</v>
      </c>
      <c r="E18" s="217">
        <v>41568.207214499998</v>
      </c>
      <c r="F18" s="156">
        <v>45306.593131000001</v>
      </c>
      <c r="G18" s="217">
        <v>44588.177105499999</v>
      </c>
      <c r="H18" s="217">
        <v>43835.678970500005</v>
      </c>
      <c r="I18" s="10">
        <v>43069.192772000002</v>
      </c>
      <c r="J18" s="156">
        <v>42278.826441999998</v>
      </c>
      <c r="K18" s="215">
        <v>41495.885083499998</v>
      </c>
      <c r="L18" s="215">
        <v>40410.815983499997</v>
      </c>
      <c r="M18" s="215">
        <v>39931.7230155</v>
      </c>
      <c r="N18" s="156">
        <v>39091.165273999999</v>
      </c>
      <c r="O18" s="215">
        <v>38496.020495999997</v>
      </c>
      <c r="P18" s="215">
        <v>37776.600339700009</v>
      </c>
    </row>
    <row r="19" spans="2:16">
      <c r="B19" s="51" t="s">
        <v>159</v>
      </c>
      <c r="C19" s="217">
        <v>30545.216579241045</v>
      </c>
      <c r="D19" s="217">
        <v>36855.084763676379</v>
      </c>
      <c r="E19" s="217">
        <v>45081.567225923718</v>
      </c>
      <c r="F19" s="156">
        <v>73880.930151930297</v>
      </c>
      <c r="G19" s="217">
        <v>70760.679389316007</v>
      </c>
      <c r="H19" s="217">
        <v>57695.56746299826</v>
      </c>
      <c r="I19" s="217">
        <v>45194.045096646063</v>
      </c>
      <c r="J19" s="156">
        <v>63681.711159454295</v>
      </c>
      <c r="K19" s="216">
        <v>62562.678489229809</v>
      </c>
      <c r="L19" s="216">
        <v>84475.825944217184</v>
      </c>
      <c r="M19" s="216">
        <v>103941.83387163159</v>
      </c>
      <c r="N19" s="156">
        <v>66050.2222864863</v>
      </c>
      <c r="O19" s="216">
        <v>49769.278446786499</v>
      </c>
      <c r="P19" s="216">
        <v>31431.019446669903</v>
      </c>
    </row>
    <row r="20" spans="2:16">
      <c r="F20" s="138"/>
      <c r="G20" s="138"/>
      <c r="H20" s="138"/>
      <c r="I20" s="138"/>
      <c r="J20" s="138"/>
      <c r="L20" s="15"/>
      <c r="M20" s="141"/>
    </row>
    <row r="21" spans="2:16">
      <c r="B21" s="74" t="s">
        <v>147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topLeftCell="A4" zoomScale="85" zoomScaleNormal="85" workbookViewId="0">
      <selection activeCell="B2" sqref="B2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3.140625" style="34" customWidth="1"/>
    <col min="9" max="16384" width="11.42578125" style="1"/>
  </cols>
  <sheetData>
    <row r="2" spans="2:8">
      <c r="B2" s="99" t="s">
        <v>163</v>
      </c>
      <c r="C2" s="67"/>
      <c r="D2" s="67"/>
      <c r="E2" s="67"/>
      <c r="F2" s="67"/>
      <c r="G2" s="67"/>
      <c r="H2" s="67"/>
    </row>
    <row r="3" spans="2:8">
      <c r="B3" s="67"/>
      <c r="C3" s="67"/>
      <c r="D3" s="67"/>
      <c r="E3" s="67"/>
      <c r="F3" s="67"/>
      <c r="G3" s="67"/>
      <c r="H3" s="67"/>
    </row>
    <row r="4" spans="2:8">
      <c r="B4" s="78" t="s">
        <v>35</v>
      </c>
      <c r="C4" s="67"/>
      <c r="D4" s="67"/>
      <c r="E4" s="67"/>
      <c r="F4" s="67"/>
      <c r="G4" s="67"/>
      <c r="H4" s="67"/>
    </row>
    <row r="5" spans="2:8">
      <c r="B5" s="67"/>
      <c r="C5" s="67"/>
      <c r="D5" s="67"/>
      <c r="E5" s="67"/>
      <c r="F5" s="67"/>
      <c r="G5" s="67"/>
      <c r="H5" s="67"/>
    </row>
    <row r="6" spans="2:8">
      <c r="B6" s="67"/>
      <c r="C6" s="67"/>
      <c r="D6" s="67"/>
      <c r="E6" s="67"/>
      <c r="F6" s="67"/>
      <c r="G6" s="67"/>
      <c r="H6" s="67"/>
    </row>
    <row r="7" spans="2:8">
      <c r="B7" s="79" t="s">
        <v>39</v>
      </c>
      <c r="C7" s="80"/>
      <c r="D7" s="241" t="s">
        <v>34</v>
      </c>
      <c r="E7" s="241"/>
      <c r="F7" s="241"/>
      <c r="G7" s="67"/>
      <c r="H7" s="67"/>
    </row>
    <row r="8" spans="2:8">
      <c r="B8" s="81" t="s">
        <v>31</v>
      </c>
      <c r="C8" s="82"/>
      <c r="D8" s="82" t="s">
        <v>225</v>
      </c>
      <c r="E8" s="82"/>
      <c r="F8" s="83"/>
      <c r="G8" s="67"/>
      <c r="H8" s="67"/>
    </row>
    <row r="9" spans="2:8">
      <c r="B9" s="84" t="s">
        <v>32</v>
      </c>
      <c r="C9" s="85"/>
      <c r="D9" s="85" t="s">
        <v>36</v>
      </c>
      <c r="E9" s="85"/>
      <c r="F9" s="86"/>
      <c r="G9" s="67"/>
      <c r="H9" s="67"/>
    </row>
    <row r="10" spans="2:8">
      <c r="B10" s="81" t="s">
        <v>37</v>
      </c>
      <c r="C10" s="82"/>
      <c r="D10" s="82" t="s">
        <v>38</v>
      </c>
      <c r="E10" s="82"/>
      <c r="F10" s="83"/>
      <c r="G10" s="67"/>
      <c r="H10" s="67"/>
    </row>
    <row r="11" spans="2:8">
      <c r="B11" s="67"/>
      <c r="C11" s="67"/>
      <c r="D11" s="67"/>
      <c r="E11" s="67"/>
      <c r="F11" s="67"/>
      <c r="G11" s="67"/>
      <c r="H11" s="67"/>
    </row>
    <row r="12" spans="2:8">
      <c r="B12" s="67"/>
      <c r="C12" s="67"/>
      <c r="D12" s="67"/>
      <c r="E12" s="67"/>
      <c r="F12" s="67"/>
      <c r="G12" s="67"/>
      <c r="H12" s="67"/>
    </row>
    <row r="13" spans="2:8">
      <c r="B13" s="87" t="s">
        <v>40</v>
      </c>
      <c r="C13" s="88"/>
      <c r="D13" s="88"/>
      <c r="E13" s="88"/>
      <c r="F13" s="88"/>
      <c r="G13" s="88"/>
      <c r="H13" s="88"/>
    </row>
    <row r="15" spans="2:8">
      <c r="B15" s="89" t="s">
        <v>41</v>
      </c>
      <c r="C15" s="89"/>
      <c r="D15" s="89"/>
      <c r="E15" s="89"/>
      <c r="F15" s="90" t="s">
        <v>13</v>
      </c>
      <c r="G15" s="89" t="s">
        <v>53</v>
      </c>
      <c r="H15" s="89"/>
    </row>
    <row r="16" spans="2:8">
      <c r="B16" s="88" t="s">
        <v>190</v>
      </c>
      <c r="C16" s="88"/>
      <c r="D16" s="88"/>
      <c r="E16" s="91" t="s">
        <v>49</v>
      </c>
      <c r="F16" s="92">
        <v>0.51</v>
      </c>
      <c r="G16" s="91" t="s">
        <v>51</v>
      </c>
      <c r="H16" s="91"/>
    </row>
    <row r="17" spans="2:8">
      <c r="B17" s="88" t="s">
        <v>191</v>
      </c>
      <c r="C17" s="88"/>
      <c r="D17" s="88"/>
      <c r="E17" s="91" t="s">
        <v>49</v>
      </c>
      <c r="F17" s="92">
        <v>0.51</v>
      </c>
      <c r="G17" s="91" t="s">
        <v>52</v>
      </c>
      <c r="H17" s="91"/>
    </row>
    <row r="18" spans="2:8">
      <c r="B18" s="88" t="s">
        <v>192</v>
      </c>
      <c r="C18" s="88"/>
      <c r="D18" s="88"/>
      <c r="E18" s="91" t="s">
        <v>49</v>
      </c>
      <c r="F18" s="92">
        <v>0.51</v>
      </c>
      <c r="G18" s="91" t="s">
        <v>52</v>
      </c>
      <c r="H18" s="91"/>
    </row>
    <row r="19" spans="2:8">
      <c r="B19" s="88" t="s">
        <v>29</v>
      </c>
      <c r="C19" s="88"/>
      <c r="D19" s="91"/>
      <c r="E19" s="91" t="s">
        <v>49</v>
      </c>
      <c r="F19" s="92">
        <v>1</v>
      </c>
      <c r="G19" s="91" t="s">
        <v>52</v>
      </c>
      <c r="H19" s="91"/>
    </row>
    <row r="20" spans="2:8">
      <c r="B20" s="88" t="s">
        <v>43</v>
      </c>
      <c r="C20" s="88"/>
      <c r="D20" s="91"/>
      <c r="E20" s="91" t="s">
        <v>49</v>
      </c>
      <c r="F20" s="92">
        <v>1</v>
      </c>
      <c r="G20" s="91" t="s">
        <v>180</v>
      </c>
      <c r="H20" s="91"/>
    </row>
    <row r="21" spans="2:8">
      <c r="B21" s="88" t="s">
        <v>44</v>
      </c>
      <c r="C21" s="88"/>
      <c r="D21" s="88"/>
      <c r="E21" s="91" t="s">
        <v>49</v>
      </c>
      <c r="F21" s="92">
        <v>1</v>
      </c>
      <c r="G21" s="91" t="s">
        <v>52</v>
      </c>
      <c r="H21" s="91"/>
    </row>
    <row r="22" spans="2:8">
      <c r="B22" s="91" t="s">
        <v>46</v>
      </c>
      <c r="C22" s="91"/>
      <c r="D22" s="88"/>
      <c r="E22" s="91" t="s">
        <v>49</v>
      </c>
      <c r="F22" s="92">
        <v>0.7</v>
      </c>
      <c r="G22" s="91" t="s">
        <v>52</v>
      </c>
      <c r="H22" s="91"/>
    </row>
    <row r="23" spans="2:8">
      <c r="B23" s="91" t="s">
        <v>47</v>
      </c>
      <c r="C23" s="91"/>
      <c r="D23" s="93"/>
      <c r="E23" s="91" t="s">
        <v>49</v>
      </c>
      <c r="F23" s="92">
        <v>1</v>
      </c>
      <c r="G23" s="91" t="s">
        <v>52</v>
      </c>
      <c r="H23" s="88"/>
    </row>
    <row r="24" spans="2:8">
      <c r="B24" s="93" t="s">
        <v>48</v>
      </c>
      <c r="C24" s="93"/>
      <c r="D24" s="93"/>
      <c r="E24" s="91" t="s">
        <v>49</v>
      </c>
      <c r="F24" s="92">
        <v>1</v>
      </c>
      <c r="G24" s="91" t="s">
        <v>52</v>
      </c>
      <c r="H24" s="91"/>
    </row>
    <row r="25" spans="2:8">
      <c r="B25" s="88" t="s">
        <v>193</v>
      </c>
      <c r="C25" s="88"/>
      <c r="D25" s="93"/>
      <c r="E25" s="91" t="s">
        <v>50</v>
      </c>
      <c r="F25" s="92">
        <v>0.5</v>
      </c>
      <c r="G25" s="91" t="s">
        <v>51</v>
      </c>
      <c r="H25" s="91"/>
    </row>
    <row r="26" spans="2:8">
      <c r="B26" s="88" t="s">
        <v>194</v>
      </c>
      <c r="C26" s="88"/>
      <c r="D26" s="93"/>
      <c r="E26" s="91" t="s">
        <v>50</v>
      </c>
      <c r="F26" s="92">
        <v>0.4</v>
      </c>
      <c r="G26" s="91" t="s">
        <v>52</v>
      </c>
      <c r="H26" s="91"/>
    </row>
    <row r="27" spans="2:8">
      <c r="B27" s="88" t="s">
        <v>195</v>
      </c>
      <c r="C27" s="88"/>
      <c r="D27" s="93"/>
      <c r="E27" s="91" t="s">
        <v>50</v>
      </c>
      <c r="F27" s="92">
        <v>0.25</v>
      </c>
      <c r="G27" s="91" t="s">
        <v>54</v>
      </c>
      <c r="H27" s="91"/>
    </row>
    <row r="28" spans="2:8" ht="2.1" customHeight="1">
      <c r="B28" s="88"/>
      <c r="C28" s="88"/>
      <c r="D28" s="93"/>
      <c r="E28" s="91"/>
      <c r="F28" s="92"/>
      <c r="G28" s="91"/>
      <c r="H28" s="91"/>
    </row>
    <row r="29" spans="2:8">
      <c r="B29" s="93" t="s">
        <v>81</v>
      </c>
      <c r="C29" s="93"/>
      <c r="D29" s="93"/>
      <c r="E29" s="93"/>
      <c r="F29" s="93"/>
      <c r="G29" s="93"/>
      <c r="H29" s="93"/>
    </row>
    <row r="30" spans="2:8">
      <c r="B30" s="93" t="s">
        <v>82</v>
      </c>
      <c r="C30" s="93"/>
      <c r="D30" s="93"/>
      <c r="E30" s="93"/>
      <c r="F30" s="93"/>
      <c r="G30" s="93"/>
      <c r="H30" s="93"/>
    </row>
    <row r="31" spans="2:8">
      <c r="B31" s="93"/>
      <c r="C31" s="93"/>
      <c r="D31" s="93"/>
      <c r="E31" s="93"/>
      <c r="F31" s="93"/>
      <c r="G31" s="93"/>
      <c r="H31" s="93"/>
    </row>
    <row r="32" spans="2:8">
      <c r="B32" s="93"/>
      <c r="C32" s="93"/>
      <c r="D32" s="93"/>
      <c r="E32" s="93"/>
      <c r="F32" s="93"/>
      <c r="G32" s="93"/>
      <c r="H32" s="93"/>
    </row>
    <row r="33" spans="2:8">
      <c r="B33" s="93"/>
      <c r="C33" s="93"/>
      <c r="D33" s="93"/>
      <c r="E33" s="93"/>
      <c r="F33" s="93"/>
      <c r="G33" s="93"/>
      <c r="H33" s="93"/>
    </row>
    <row r="34" spans="2:8">
      <c r="B34" s="87" t="s">
        <v>67</v>
      </c>
      <c r="C34" s="88"/>
      <c r="D34" s="88"/>
      <c r="E34" s="88"/>
      <c r="F34" s="88"/>
      <c r="G34" s="88"/>
      <c r="H34" s="93"/>
    </row>
    <row r="36" spans="2:8">
      <c r="B36" s="89" t="s">
        <v>41</v>
      </c>
      <c r="C36" s="89"/>
      <c r="D36" s="89" t="s">
        <v>45</v>
      </c>
      <c r="E36" s="89"/>
      <c r="F36" s="90" t="s">
        <v>13</v>
      </c>
      <c r="G36" s="89" t="s">
        <v>75</v>
      </c>
      <c r="H36" s="89" t="s">
        <v>73</v>
      </c>
    </row>
    <row r="37" spans="2:8">
      <c r="B37" s="88" t="s">
        <v>29</v>
      </c>
      <c r="C37" s="88" t="s">
        <v>14</v>
      </c>
      <c r="D37" s="88" t="s">
        <v>55</v>
      </c>
      <c r="E37" s="91" t="s">
        <v>49</v>
      </c>
      <c r="F37" s="92">
        <v>1</v>
      </c>
      <c r="G37" s="91" t="s">
        <v>68</v>
      </c>
      <c r="H37" s="93">
        <v>2030</v>
      </c>
    </row>
    <row r="38" spans="2:8">
      <c r="B38" s="88" t="s">
        <v>29</v>
      </c>
      <c r="C38" s="88" t="s">
        <v>18</v>
      </c>
      <c r="D38" s="88" t="s">
        <v>57</v>
      </c>
      <c r="E38" s="91" t="s">
        <v>50</v>
      </c>
      <c r="F38" s="92">
        <v>0.5</v>
      </c>
      <c r="G38" s="91" t="s">
        <v>68</v>
      </c>
      <c r="H38" s="91" t="s">
        <v>74</v>
      </c>
    </row>
    <row r="39" spans="2:8">
      <c r="B39" s="88" t="s">
        <v>29</v>
      </c>
      <c r="C39" s="88" t="s">
        <v>19</v>
      </c>
      <c r="D39" s="91" t="s">
        <v>56</v>
      </c>
      <c r="E39" s="91" t="s">
        <v>50</v>
      </c>
      <c r="F39" s="92">
        <v>0.5</v>
      </c>
      <c r="G39" s="91" t="s">
        <v>68</v>
      </c>
      <c r="H39" s="93">
        <v>2029</v>
      </c>
    </row>
    <row r="40" spans="2:8">
      <c r="B40" s="88" t="s">
        <v>29</v>
      </c>
      <c r="C40" s="91" t="s">
        <v>20</v>
      </c>
      <c r="D40" s="91" t="s">
        <v>58</v>
      </c>
      <c r="E40" s="91" t="s">
        <v>50</v>
      </c>
      <c r="F40" s="92">
        <v>0.35</v>
      </c>
      <c r="G40" s="91" t="s">
        <v>70</v>
      </c>
      <c r="H40" s="93">
        <v>2033</v>
      </c>
    </row>
    <row r="41" spans="2:8">
      <c r="B41" s="88" t="s">
        <v>29</v>
      </c>
      <c r="C41" s="91" t="s">
        <v>21</v>
      </c>
      <c r="D41" s="91" t="s">
        <v>59</v>
      </c>
      <c r="E41" s="91" t="s">
        <v>50</v>
      </c>
      <c r="F41" s="92">
        <v>0.15</v>
      </c>
      <c r="G41" s="91" t="s">
        <v>68</v>
      </c>
      <c r="H41" s="93">
        <v>2034</v>
      </c>
    </row>
    <row r="42" spans="2:8">
      <c r="B42" s="88" t="s">
        <v>29</v>
      </c>
      <c r="C42" s="93" t="s">
        <v>22</v>
      </c>
      <c r="D42" s="91" t="s">
        <v>60</v>
      </c>
      <c r="E42" s="91" t="s">
        <v>50</v>
      </c>
      <c r="F42" s="92">
        <v>0.5</v>
      </c>
      <c r="G42" s="91" t="s">
        <v>69</v>
      </c>
      <c r="H42" s="91" t="s">
        <v>76</v>
      </c>
    </row>
    <row r="43" spans="2:8">
      <c r="B43" s="91" t="s">
        <v>44</v>
      </c>
      <c r="C43" s="88" t="s">
        <v>16</v>
      </c>
      <c r="D43" s="91" t="s">
        <v>63</v>
      </c>
      <c r="E43" s="91" t="s">
        <v>49</v>
      </c>
      <c r="F43" s="92">
        <v>1</v>
      </c>
      <c r="G43" s="91" t="s">
        <v>68</v>
      </c>
      <c r="H43" s="93">
        <v>2046</v>
      </c>
    </row>
    <row r="44" spans="2:8">
      <c r="B44" s="91" t="s">
        <v>42</v>
      </c>
      <c r="C44" s="88" t="s">
        <v>15</v>
      </c>
      <c r="D44" s="91" t="s">
        <v>64</v>
      </c>
      <c r="E44" s="91" t="s">
        <v>49</v>
      </c>
      <c r="F44" s="92">
        <v>1</v>
      </c>
      <c r="G44" s="91" t="s">
        <v>71</v>
      </c>
      <c r="H44" s="91" t="s">
        <v>78</v>
      </c>
    </row>
    <row r="45" spans="2:8">
      <c r="B45" s="91" t="s">
        <v>61</v>
      </c>
      <c r="C45" s="88" t="s">
        <v>30</v>
      </c>
      <c r="D45" s="91" t="s">
        <v>65</v>
      </c>
      <c r="E45" s="91" t="s">
        <v>50</v>
      </c>
      <c r="F45" s="92">
        <v>0.33329999999999999</v>
      </c>
      <c r="G45" s="91" t="s">
        <v>69</v>
      </c>
      <c r="H45" s="91" t="s">
        <v>76</v>
      </c>
    </row>
    <row r="46" spans="2:8">
      <c r="B46" s="91" t="s">
        <v>62</v>
      </c>
      <c r="C46" s="88" t="s">
        <v>17</v>
      </c>
      <c r="D46" s="91" t="s">
        <v>66</v>
      </c>
      <c r="E46" s="91" t="s">
        <v>49</v>
      </c>
      <c r="F46" s="92">
        <v>0.7</v>
      </c>
      <c r="G46" s="91" t="s">
        <v>68</v>
      </c>
      <c r="H46" s="91" t="s">
        <v>77</v>
      </c>
    </row>
    <row r="47" spans="2:8" s="214" customFormat="1">
      <c r="B47" s="225" t="s">
        <v>47</v>
      </c>
      <c r="C47" s="226" t="s">
        <v>206</v>
      </c>
      <c r="D47" s="225" t="s">
        <v>207</v>
      </c>
      <c r="E47" s="225" t="s">
        <v>49</v>
      </c>
      <c r="F47" s="227">
        <v>0.51</v>
      </c>
      <c r="G47" s="225" t="s">
        <v>70</v>
      </c>
      <c r="H47" s="225" t="s">
        <v>208</v>
      </c>
    </row>
    <row r="48" spans="2:8">
      <c r="B48" s="91"/>
      <c r="C48" s="88"/>
      <c r="D48" s="91"/>
      <c r="E48" s="91"/>
      <c r="F48" s="94"/>
      <c r="G48" s="91"/>
      <c r="H48" s="91"/>
    </row>
    <row r="49" spans="2:8">
      <c r="B49" s="88"/>
      <c r="C49" s="88"/>
      <c r="D49" s="93"/>
      <c r="E49" s="91"/>
      <c r="F49" s="91"/>
      <c r="G49" s="91"/>
      <c r="H49" s="93"/>
    </row>
    <row r="50" spans="2:8">
      <c r="B50" s="87" t="s">
        <v>79</v>
      </c>
      <c r="C50" s="88"/>
      <c r="D50" s="88"/>
      <c r="E50" s="88"/>
      <c r="F50" s="88"/>
      <c r="G50" s="88"/>
      <c r="H50" s="93"/>
    </row>
    <row r="51" spans="2:8">
      <c r="B51" s="88"/>
      <c r="C51" s="88"/>
      <c r="D51" s="88"/>
      <c r="E51" s="88"/>
      <c r="F51" s="88"/>
      <c r="G51" s="88"/>
      <c r="H51" s="93"/>
    </row>
    <row r="52" spans="2:8" ht="15" customHeight="1">
      <c r="B52" s="79" t="s">
        <v>41</v>
      </c>
      <c r="C52" s="80"/>
      <c r="D52" s="80" t="s">
        <v>45</v>
      </c>
      <c r="E52" s="80"/>
      <c r="F52" s="132" t="s">
        <v>13</v>
      </c>
      <c r="G52" s="80" t="s">
        <v>53</v>
      </c>
      <c r="H52" s="95"/>
    </row>
    <row r="53" spans="2:8" ht="15" customHeight="1">
      <c r="B53" s="81" t="s">
        <v>29</v>
      </c>
      <c r="C53" s="82"/>
      <c r="D53" s="82" t="s">
        <v>80</v>
      </c>
      <c r="E53" s="82" t="s">
        <v>49</v>
      </c>
      <c r="F53" s="133">
        <v>1</v>
      </c>
      <c r="G53" s="82" t="s">
        <v>235</v>
      </c>
      <c r="H53" s="96"/>
    </row>
    <row r="54" spans="2:8" s="214" customFormat="1" ht="15" customHeight="1">
      <c r="B54" s="84" t="s">
        <v>43</v>
      </c>
      <c r="C54" s="85"/>
      <c r="D54" s="85" t="s">
        <v>227</v>
      </c>
      <c r="E54" s="85" t="s">
        <v>50</v>
      </c>
      <c r="F54" s="134">
        <v>0.75</v>
      </c>
      <c r="G54" s="85" t="s">
        <v>229</v>
      </c>
      <c r="H54" s="97"/>
    </row>
    <row r="55" spans="2:8" s="214" customFormat="1" ht="15" customHeight="1">
      <c r="B55" s="81" t="s">
        <v>29</v>
      </c>
      <c r="C55" s="82"/>
      <c r="D55" s="82" t="s">
        <v>226</v>
      </c>
      <c r="E55" s="82" t="s">
        <v>50</v>
      </c>
      <c r="F55" s="133">
        <v>0.5</v>
      </c>
      <c r="G55" s="82" t="s">
        <v>228</v>
      </c>
      <c r="H55" s="96"/>
    </row>
    <row r="56" spans="2:8" s="214" customFormat="1" ht="15" customHeight="1">
      <c r="B56" s="84" t="s">
        <v>29</v>
      </c>
      <c r="C56" s="85"/>
      <c r="D56" s="85" t="s">
        <v>231</v>
      </c>
      <c r="E56" s="85" t="s">
        <v>50</v>
      </c>
      <c r="F56" s="134">
        <v>0.5</v>
      </c>
      <c r="G56" s="85" t="s">
        <v>230</v>
      </c>
      <c r="H56" s="97"/>
    </row>
    <row r="57" spans="2:8" s="214" customFormat="1" ht="15" customHeight="1">
      <c r="B57" s="81" t="s">
        <v>44</v>
      </c>
      <c r="C57" s="82"/>
      <c r="D57" s="82" t="s">
        <v>232</v>
      </c>
      <c r="E57" s="82" t="s">
        <v>50</v>
      </c>
      <c r="F57" s="133">
        <v>0.4</v>
      </c>
      <c r="G57" s="82" t="s">
        <v>230</v>
      </c>
      <c r="H57" s="96"/>
    </row>
    <row r="58" spans="2:8" s="214" customFormat="1" ht="15" customHeight="1">
      <c r="B58" s="84" t="s">
        <v>61</v>
      </c>
      <c r="C58" s="85"/>
      <c r="D58" s="85" t="s">
        <v>233</v>
      </c>
      <c r="E58" s="85" t="s">
        <v>50</v>
      </c>
      <c r="F58" s="134">
        <v>0.25</v>
      </c>
      <c r="G58" s="85" t="s">
        <v>230</v>
      </c>
      <c r="H58" s="97"/>
    </row>
    <row r="60" spans="2:8" ht="15" customHeight="1">
      <c r="B60" s="36" t="s">
        <v>234</v>
      </c>
    </row>
    <row r="61" spans="2:8">
      <c r="B61" s="242" t="s">
        <v>245</v>
      </c>
      <c r="C61" s="242"/>
      <c r="D61" s="242"/>
      <c r="E61" s="242"/>
      <c r="F61" s="242"/>
      <c r="G61" s="242"/>
      <c r="H61" s="242"/>
    </row>
    <row r="62" spans="2:8">
      <c r="B62" s="242"/>
      <c r="C62" s="242"/>
      <c r="D62" s="242"/>
      <c r="E62" s="242"/>
      <c r="F62" s="242"/>
      <c r="G62" s="242"/>
      <c r="H62" s="242"/>
    </row>
  </sheetData>
  <mergeCells count="2">
    <mergeCell ref="D7:F7"/>
    <mergeCell ref="B61:H62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0"/>
  <sheetViews>
    <sheetView showGridLines="0" zoomScale="85" zoomScaleNormal="85" workbookViewId="0">
      <selection activeCell="D27" sqref="D27"/>
    </sheetView>
  </sheetViews>
  <sheetFormatPr baseColWidth="10" defaultRowHeight="15"/>
  <cols>
    <col min="1" max="1" width="2.7109375" style="21" customWidth="1"/>
    <col min="2" max="2" width="52.85546875" style="34" customWidth="1"/>
    <col min="3" max="6" width="11.42578125" style="15" customWidth="1"/>
    <col min="7" max="16384" width="11.42578125" style="21"/>
  </cols>
  <sheetData>
    <row r="2" spans="2:7">
      <c r="B2" s="129" t="s">
        <v>163</v>
      </c>
      <c r="C2" s="101"/>
      <c r="D2" s="101"/>
      <c r="E2" s="101"/>
      <c r="F2" s="101"/>
    </row>
    <row r="4" spans="2:7" ht="35.1" customHeight="1">
      <c r="B4" s="230" t="s">
        <v>212</v>
      </c>
      <c r="C4" s="103">
        <v>2012</v>
      </c>
      <c r="D4" s="103">
        <v>2013</v>
      </c>
      <c r="E4" s="103">
        <v>2014</v>
      </c>
      <c r="F4" s="103">
        <v>2015</v>
      </c>
      <c r="G4" s="103">
        <v>2016</v>
      </c>
    </row>
    <row r="5" spans="2:7" s="30" customFormat="1">
      <c r="B5" s="38"/>
      <c r="C5" s="45"/>
      <c r="D5" s="45"/>
      <c r="E5" s="45"/>
      <c r="F5" s="45"/>
      <c r="G5" s="45"/>
    </row>
    <row r="6" spans="2:7" s="31" customFormat="1">
      <c r="B6" s="51" t="s">
        <v>214</v>
      </c>
      <c r="C6" s="146">
        <v>693887</v>
      </c>
      <c r="D6" s="146">
        <v>725942</v>
      </c>
      <c r="E6" s="146">
        <f>EERR!G32</f>
        <v>775148</v>
      </c>
      <c r="F6" s="146">
        <f>EERR!L32</f>
        <v>749848.12789499993</v>
      </c>
      <c r="G6" s="146">
        <f>EERR!Q32</f>
        <v>717096.95305381669</v>
      </c>
    </row>
    <row r="7" spans="2:7" s="31" customFormat="1">
      <c r="B7" s="51" t="s">
        <v>215</v>
      </c>
      <c r="C7" s="146">
        <v>154320</v>
      </c>
      <c r="D7" s="146">
        <v>164894.99999999997</v>
      </c>
      <c r="E7" s="146">
        <f>EERR!G38</f>
        <v>182219.88434814883</v>
      </c>
      <c r="F7" s="146">
        <f>EERR!L38</f>
        <v>202915.20551689126</v>
      </c>
      <c r="G7" s="146">
        <f>EERR!Q38</f>
        <v>204921.91378427538</v>
      </c>
    </row>
    <row r="8" spans="2:7" s="31" customFormat="1">
      <c r="B8" s="51" t="s">
        <v>25</v>
      </c>
      <c r="C8" s="146">
        <v>59511</v>
      </c>
      <c r="D8" s="146">
        <v>73531</v>
      </c>
      <c r="E8" s="146">
        <f>EERR!G20</f>
        <v>61037</v>
      </c>
      <c r="F8" s="146">
        <f>EERR!L20</f>
        <v>68936</v>
      </c>
      <c r="G8" s="146">
        <f>EERR!Q20</f>
        <v>54522</v>
      </c>
    </row>
    <row r="9" spans="2:7" s="31" customFormat="1">
      <c r="B9" s="228"/>
      <c r="C9" s="147"/>
      <c r="D9" s="147"/>
      <c r="E9" s="147"/>
      <c r="F9" s="147"/>
      <c r="G9" s="147"/>
    </row>
    <row r="10" spans="2:7">
      <c r="B10" s="34" t="s">
        <v>216</v>
      </c>
    </row>
    <row r="12" spans="2:7" ht="35.1" customHeight="1">
      <c r="B12" s="230" t="s">
        <v>213</v>
      </c>
      <c r="C12" s="103">
        <v>2012</v>
      </c>
      <c r="D12" s="103">
        <v>2013</v>
      </c>
      <c r="E12" s="103">
        <v>2014</v>
      </c>
      <c r="F12" s="103">
        <v>2015</v>
      </c>
      <c r="G12" s="103">
        <v>2016</v>
      </c>
    </row>
    <row r="13" spans="2:7">
      <c r="B13" s="38"/>
      <c r="C13" s="45"/>
      <c r="D13" s="45"/>
      <c r="E13" s="45"/>
      <c r="F13" s="45"/>
      <c r="G13" s="45"/>
    </row>
    <row r="14" spans="2:7">
      <c r="B14" s="51" t="s">
        <v>217</v>
      </c>
      <c r="C14" s="146">
        <v>68306.5</v>
      </c>
      <c r="D14" s="146">
        <v>69925.37</v>
      </c>
      <c r="E14" s="146">
        <f>'Volúmenes Remolcadores'!G15+'Volúmenes Remolcadores'!G19</f>
        <v>85453.17</v>
      </c>
      <c r="F14" s="146">
        <f>'Volúmenes Remolcadores'!L15+'Volúmenes Remolcadores'!L19</f>
        <v>94953.97</v>
      </c>
      <c r="G14" s="146">
        <f>'Volúmenes Remolcadores'!Q15+'Volúmenes Remolcadores'!Q19</f>
        <v>93588.35</v>
      </c>
    </row>
    <row r="15" spans="2:7">
      <c r="B15" s="51" t="s">
        <v>218</v>
      </c>
      <c r="C15" s="146">
        <v>16884054.553086758</v>
      </c>
      <c r="D15" s="146">
        <v>16988638.001747347</v>
      </c>
      <c r="E15" s="146">
        <f>'Volúmenes Puertos'!G4+'Volúmenes Puertos'!G13</f>
        <v>17061267.835987244</v>
      </c>
      <c r="F15" s="146">
        <f>'Volúmenes Puertos'!L4+'Volúmenes Puertos'!L13</f>
        <v>17295741.3885605</v>
      </c>
      <c r="G15" s="146">
        <f>'Volúmenes Puertos'!Q4+'Volúmenes Puertos'!Q13</f>
        <v>19775512.516407207</v>
      </c>
    </row>
    <row r="16" spans="2:7">
      <c r="B16" s="51" t="s">
        <v>219</v>
      </c>
      <c r="C16" s="146">
        <v>700854</v>
      </c>
      <c r="D16" s="146">
        <v>697097</v>
      </c>
      <c r="E16" s="146">
        <f>'Volúmenes Logística'!G8</f>
        <v>736751.8</v>
      </c>
      <c r="F16" s="146">
        <f>'Volúmenes Logística'!L8</f>
        <v>787348.72</v>
      </c>
      <c r="G16" s="146">
        <f>'Volúmenes Logística'!Q8</f>
        <v>746628.12</v>
      </c>
    </row>
    <row r="17" spans="2:7">
      <c r="B17" s="51" t="s">
        <v>220</v>
      </c>
      <c r="C17" s="146">
        <v>38577</v>
      </c>
      <c r="D17" s="146">
        <v>37065</v>
      </c>
      <c r="E17" s="146">
        <f>'Volúmenes Logística'!G11</f>
        <v>42880</v>
      </c>
      <c r="F17" s="146">
        <f>'Volúmenes Logística'!L11</f>
        <v>44730</v>
      </c>
      <c r="G17" s="146">
        <f>'Volúmenes Logística'!Q11</f>
        <v>31747</v>
      </c>
    </row>
    <row r="19" spans="2:7">
      <c r="B19" s="34" t="s">
        <v>216</v>
      </c>
    </row>
    <row r="20" spans="2:7">
      <c r="B20" s="34" t="s">
        <v>221</v>
      </c>
      <c r="E20" s="135"/>
      <c r="F20" s="135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showGridLines="0" zoomScale="85" zoomScaleNormal="85" workbookViewId="0">
      <pane xSplit="2" ySplit="4" topLeftCell="I29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1"/>
  <cols>
    <col min="1" max="1" width="5.7109375" style="21" customWidth="1"/>
    <col min="2" max="2" width="52.85546875" style="34" customWidth="1"/>
    <col min="3" max="5" width="11.42578125" style="15" hidden="1" customWidth="1" outlineLevel="1"/>
    <col min="6" max="6" width="11.42578125" style="45" hidden="1" customWidth="1" outlineLevel="1"/>
    <col min="7" max="7" width="11.42578125" style="15" customWidth="1" collapsed="1"/>
    <col min="8" max="8" width="11.42578125" style="45" customWidth="1" outlineLevel="1"/>
    <col min="9" max="10" width="11.42578125" style="15" customWidth="1" outlineLevel="1"/>
    <col min="11" max="11" width="11.42578125" style="154" customWidth="1" outlineLevel="1"/>
    <col min="12" max="12" width="11.42578125" style="15" customWidth="1"/>
    <col min="13" max="13" width="11.42578125" style="154" customWidth="1" outlineLevel="1"/>
    <col min="14" max="15" width="11.42578125" style="150" customWidth="1" outlineLevel="1"/>
    <col min="16" max="16" width="11.42578125" style="21" customWidth="1" outlineLevel="1"/>
    <col min="17" max="16384" width="11.42578125" style="21"/>
  </cols>
  <sheetData>
    <row r="2" spans="1:19">
      <c r="B2" s="129" t="s">
        <v>163</v>
      </c>
      <c r="C2" s="100"/>
      <c r="D2" s="100"/>
      <c r="E2" s="100"/>
      <c r="F2" s="209"/>
      <c r="G2" s="101"/>
      <c r="H2" s="209"/>
      <c r="I2" s="100"/>
      <c r="J2" s="100"/>
      <c r="K2" s="100"/>
      <c r="L2" s="101"/>
      <c r="M2" s="100"/>
    </row>
    <row r="4" spans="1:19" ht="35.1" customHeight="1">
      <c r="A4" s="127"/>
      <c r="B4" s="128" t="s">
        <v>149</v>
      </c>
      <c r="C4" s="102" t="s">
        <v>1</v>
      </c>
      <c r="D4" s="102" t="s">
        <v>2</v>
      </c>
      <c r="E4" s="102" t="s">
        <v>3</v>
      </c>
      <c r="F4" s="210" t="s">
        <v>4</v>
      </c>
      <c r="G4" s="103">
        <v>2014</v>
      </c>
      <c r="H4" s="210" t="s">
        <v>5</v>
      </c>
      <c r="I4" s="102" t="s">
        <v>6</v>
      </c>
      <c r="J4" s="102" t="s">
        <v>7</v>
      </c>
      <c r="K4" s="102" t="s">
        <v>8</v>
      </c>
      <c r="L4" s="103">
        <v>2015</v>
      </c>
      <c r="M4" s="102" t="s">
        <v>9</v>
      </c>
      <c r="N4" s="102" t="s">
        <v>174</v>
      </c>
      <c r="O4" s="102" t="s">
        <v>196</v>
      </c>
      <c r="P4" s="102" t="s">
        <v>205</v>
      </c>
      <c r="Q4" s="103">
        <v>2016</v>
      </c>
      <c r="R4" s="102" t="s">
        <v>209</v>
      </c>
      <c r="S4" s="102" t="s">
        <v>224</v>
      </c>
    </row>
    <row r="5" spans="1:19" s="30" customFormat="1">
      <c r="B5" s="38"/>
      <c r="C5" s="45"/>
      <c r="D5" s="45"/>
      <c r="E5" s="45"/>
      <c r="F5" s="45"/>
      <c r="G5" s="45"/>
      <c r="H5" s="45"/>
      <c r="I5" s="45"/>
      <c r="J5" s="45"/>
      <c r="K5" s="154"/>
      <c r="L5" s="45"/>
      <c r="M5" s="154"/>
      <c r="N5" s="45"/>
      <c r="O5" s="151"/>
      <c r="Q5" s="45"/>
    </row>
    <row r="6" spans="1:19" s="31" customFormat="1">
      <c r="B6" s="51" t="s">
        <v>104</v>
      </c>
      <c r="C6" s="145">
        <v>122064</v>
      </c>
      <c r="D6" s="145">
        <v>127242</v>
      </c>
      <c r="E6" s="145">
        <v>122058</v>
      </c>
      <c r="F6" s="145">
        <v>120941</v>
      </c>
      <c r="G6" s="146">
        <f>SUM(C6:F6)</f>
        <v>492305</v>
      </c>
      <c r="H6" s="145">
        <v>116585</v>
      </c>
      <c r="I6" s="145">
        <v>106791</v>
      </c>
      <c r="J6" s="145">
        <v>105655</v>
      </c>
      <c r="K6" s="147">
        <v>97242</v>
      </c>
      <c r="L6" s="146">
        <f t="shared" ref="L6:L21" si="0">SUM(H6:K6)</f>
        <v>426273</v>
      </c>
      <c r="M6" s="149">
        <v>95697</v>
      </c>
      <c r="N6" s="149">
        <v>98927</v>
      </c>
      <c r="O6" s="149">
        <v>99089</v>
      </c>
      <c r="P6" s="149">
        <v>100219</v>
      </c>
      <c r="Q6" s="146">
        <f>SUM(M6:P6)</f>
        <v>393932</v>
      </c>
      <c r="R6" s="149">
        <v>106894</v>
      </c>
      <c r="S6" s="149">
        <v>115143</v>
      </c>
    </row>
    <row r="7" spans="1:19" s="31" customFormat="1">
      <c r="B7" s="51" t="s">
        <v>10</v>
      </c>
      <c r="C7" s="145">
        <v>-92534</v>
      </c>
      <c r="D7" s="145">
        <v>-97594</v>
      </c>
      <c r="E7" s="145">
        <v>-87145</v>
      </c>
      <c r="F7" s="145">
        <v>-90650</v>
      </c>
      <c r="G7" s="146">
        <f t="shared" ref="G7:G21" si="1">SUM(C7:F7)</f>
        <v>-367923</v>
      </c>
      <c r="H7" s="145">
        <v>-85347</v>
      </c>
      <c r="I7" s="145">
        <v>-78453</v>
      </c>
      <c r="J7" s="145">
        <v>-77822</v>
      </c>
      <c r="K7" s="147">
        <v>-72604</v>
      </c>
      <c r="L7" s="146">
        <f t="shared" si="0"/>
        <v>-314226</v>
      </c>
      <c r="M7" s="149">
        <v>-71225</v>
      </c>
      <c r="N7" s="149">
        <v>-71887</v>
      </c>
      <c r="O7" s="149">
        <v>-72077</v>
      </c>
      <c r="P7" s="149">
        <v>-76092</v>
      </c>
      <c r="Q7" s="146">
        <f t="shared" ref="Q7:Q16" si="2">SUM(M7:P7)</f>
        <v>-291281</v>
      </c>
      <c r="R7" s="149">
        <v>-79606</v>
      </c>
      <c r="S7" s="149">
        <v>-84704</v>
      </c>
    </row>
    <row r="8" spans="1:19" s="31" customFormat="1">
      <c r="B8" s="51" t="s">
        <v>105</v>
      </c>
      <c r="C8" s="145">
        <v>29530</v>
      </c>
      <c r="D8" s="145">
        <v>29648</v>
      </c>
      <c r="E8" s="145">
        <v>34913</v>
      </c>
      <c r="F8" s="145">
        <v>30291</v>
      </c>
      <c r="G8" s="146">
        <f t="shared" si="1"/>
        <v>124382</v>
      </c>
      <c r="H8" s="145">
        <v>31238</v>
      </c>
      <c r="I8" s="145">
        <v>28338</v>
      </c>
      <c r="J8" s="145">
        <v>27833</v>
      </c>
      <c r="K8" s="147">
        <v>24638</v>
      </c>
      <c r="L8" s="146">
        <f t="shared" si="0"/>
        <v>112047</v>
      </c>
      <c r="M8" s="149">
        <f>M6+M7</f>
        <v>24472</v>
      </c>
      <c r="N8" s="149">
        <f>N6+N7</f>
        <v>27040</v>
      </c>
      <c r="O8" s="149">
        <f>O6+O7</f>
        <v>27012</v>
      </c>
      <c r="P8" s="149">
        <f>P6+P7</f>
        <v>24127</v>
      </c>
      <c r="Q8" s="146">
        <f t="shared" si="2"/>
        <v>102651</v>
      </c>
      <c r="R8" s="149">
        <f>R6+R7</f>
        <v>27288</v>
      </c>
      <c r="S8" s="149">
        <f>S6+S7</f>
        <v>30439</v>
      </c>
    </row>
    <row r="9" spans="1:19" s="31" customFormat="1">
      <c r="B9" s="51" t="s">
        <v>11</v>
      </c>
      <c r="C9" s="145">
        <v>-15987</v>
      </c>
      <c r="D9" s="145">
        <v>-17387</v>
      </c>
      <c r="E9" s="145">
        <v>-17793</v>
      </c>
      <c r="F9" s="145">
        <v>-18033</v>
      </c>
      <c r="G9" s="146">
        <f t="shared" si="1"/>
        <v>-69200</v>
      </c>
      <c r="H9" s="145">
        <v>-15839</v>
      </c>
      <c r="I9" s="145">
        <v>-17694</v>
      </c>
      <c r="J9" s="145">
        <v>-15580</v>
      </c>
      <c r="K9" s="147">
        <v>-21875</v>
      </c>
      <c r="L9" s="146">
        <f t="shared" si="0"/>
        <v>-70988</v>
      </c>
      <c r="M9" s="149">
        <v>-14522</v>
      </c>
      <c r="N9" s="149">
        <v>-14818</v>
      </c>
      <c r="O9" s="149">
        <v>-15408</v>
      </c>
      <c r="P9" s="149">
        <v>-16351</v>
      </c>
      <c r="Q9" s="146">
        <f t="shared" si="2"/>
        <v>-61099</v>
      </c>
      <c r="R9" s="149">
        <v>-15932</v>
      </c>
      <c r="S9" s="149">
        <v>-17269</v>
      </c>
    </row>
    <row r="10" spans="1:19" s="31" customFormat="1">
      <c r="B10" s="105" t="s">
        <v>106</v>
      </c>
      <c r="C10" s="143">
        <v>13543</v>
      </c>
      <c r="D10" s="143">
        <v>12261</v>
      </c>
      <c r="E10" s="143">
        <v>17120</v>
      </c>
      <c r="F10" s="143">
        <v>12258</v>
      </c>
      <c r="G10" s="144">
        <f t="shared" si="1"/>
        <v>55182</v>
      </c>
      <c r="H10" s="143">
        <v>15399</v>
      </c>
      <c r="I10" s="143">
        <v>10644</v>
      </c>
      <c r="J10" s="143">
        <v>12253</v>
      </c>
      <c r="K10" s="166">
        <v>2763</v>
      </c>
      <c r="L10" s="144">
        <f t="shared" si="0"/>
        <v>41059</v>
      </c>
      <c r="M10" s="164">
        <f>M6+M7+M9</f>
        <v>9950</v>
      </c>
      <c r="N10" s="164">
        <f>N6+N7+N9</f>
        <v>12222</v>
      </c>
      <c r="O10" s="164">
        <f>O6+O7+O9</f>
        <v>11604</v>
      </c>
      <c r="P10" s="164">
        <f>P6+P7+P9</f>
        <v>7776</v>
      </c>
      <c r="Q10" s="144">
        <f t="shared" si="2"/>
        <v>41552</v>
      </c>
      <c r="R10" s="164">
        <f>R6+R7+R9</f>
        <v>11356</v>
      </c>
      <c r="S10" s="164">
        <f>S6+S7+S9</f>
        <v>13170</v>
      </c>
    </row>
    <row r="11" spans="1:19" s="31" customFormat="1">
      <c r="B11" s="104" t="s">
        <v>107</v>
      </c>
      <c r="C11" s="145">
        <v>-496</v>
      </c>
      <c r="D11" s="145">
        <v>-1263</v>
      </c>
      <c r="E11" s="145">
        <v>665</v>
      </c>
      <c r="F11" s="145">
        <v>-739</v>
      </c>
      <c r="G11" s="146">
        <f t="shared" si="1"/>
        <v>-1833</v>
      </c>
      <c r="H11" s="145">
        <v>767</v>
      </c>
      <c r="I11" s="145">
        <v>-276</v>
      </c>
      <c r="J11" s="145">
        <v>758</v>
      </c>
      <c r="K11" s="147">
        <v>17393</v>
      </c>
      <c r="L11" s="146">
        <f t="shared" si="0"/>
        <v>18642</v>
      </c>
      <c r="M11" s="149">
        <v>-608</v>
      </c>
      <c r="N11" s="149">
        <v>-739</v>
      </c>
      <c r="O11" s="149">
        <v>1027</v>
      </c>
      <c r="P11" s="149">
        <v>-1646</v>
      </c>
      <c r="Q11" s="146">
        <f t="shared" si="2"/>
        <v>-1966</v>
      </c>
      <c r="R11" s="149">
        <v>741</v>
      </c>
      <c r="S11" s="149">
        <v>67017</v>
      </c>
    </row>
    <row r="12" spans="1:19" s="31" customFormat="1">
      <c r="B12" s="104" t="s">
        <v>108</v>
      </c>
      <c r="C12" s="145">
        <v>1650</v>
      </c>
      <c r="D12" s="145">
        <v>1407</v>
      </c>
      <c r="E12" s="145">
        <v>966</v>
      </c>
      <c r="F12" s="145">
        <v>3423</v>
      </c>
      <c r="G12" s="146">
        <f t="shared" si="1"/>
        <v>7446</v>
      </c>
      <c r="H12" s="145">
        <v>316</v>
      </c>
      <c r="I12" s="145">
        <v>1984</v>
      </c>
      <c r="J12" s="145">
        <v>1868</v>
      </c>
      <c r="K12" s="147">
        <v>2544</v>
      </c>
      <c r="L12" s="146">
        <f t="shared" si="0"/>
        <v>6712</v>
      </c>
      <c r="M12" s="149">
        <v>276</v>
      </c>
      <c r="N12" s="149">
        <v>372</v>
      </c>
      <c r="O12" s="149">
        <v>294</v>
      </c>
      <c r="P12" s="149">
        <v>511</v>
      </c>
      <c r="Q12" s="146">
        <f t="shared" si="2"/>
        <v>1453</v>
      </c>
      <c r="R12" s="149">
        <v>301</v>
      </c>
      <c r="S12" s="149">
        <v>488</v>
      </c>
    </row>
    <row r="13" spans="1:19" s="31" customFormat="1">
      <c r="B13" s="104" t="s">
        <v>109</v>
      </c>
      <c r="C13" s="145">
        <v>-2772</v>
      </c>
      <c r="D13" s="145">
        <v>-2785</v>
      </c>
      <c r="E13" s="145">
        <v>-2760</v>
      </c>
      <c r="F13" s="145">
        <v>-2683</v>
      </c>
      <c r="G13" s="146">
        <f t="shared" si="1"/>
        <v>-11000</v>
      </c>
      <c r="H13" s="145">
        <v>-2426</v>
      </c>
      <c r="I13" s="145">
        <v>-2628</v>
      </c>
      <c r="J13" s="145">
        <v>-2531</v>
      </c>
      <c r="K13" s="147">
        <v>-3216</v>
      </c>
      <c r="L13" s="146">
        <f t="shared" si="0"/>
        <v>-10801</v>
      </c>
      <c r="M13" s="149">
        <v>-2461</v>
      </c>
      <c r="N13" s="149">
        <v>-3085</v>
      </c>
      <c r="O13" s="149">
        <v>-2756</v>
      </c>
      <c r="P13" s="149">
        <v>-2644</v>
      </c>
      <c r="Q13" s="146">
        <f t="shared" si="2"/>
        <v>-10946</v>
      </c>
      <c r="R13" s="149">
        <v>-3575</v>
      </c>
      <c r="S13" s="149">
        <v>-3781</v>
      </c>
    </row>
    <row r="14" spans="1:19" s="31" customFormat="1">
      <c r="B14" s="104" t="s">
        <v>110</v>
      </c>
      <c r="C14" s="145">
        <v>2869</v>
      </c>
      <c r="D14" s="145">
        <v>6758</v>
      </c>
      <c r="E14" s="145">
        <v>4946</v>
      </c>
      <c r="F14" s="145">
        <v>14365</v>
      </c>
      <c r="G14" s="146">
        <f t="shared" si="1"/>
        <v>28938</v>
      </c>
      <c r="H14" s="145">
        <v>7535</v>
      </c>
      <c r="I14" s="145">
        <v>8516</v>
      </c>
      <c r="J14" s="145">
        <v>9359</v>
      </c>
      <c r="K14" s="147">
        <v>12465</v>
      </c>
      <c r="L14" s="146">
        <f t="shared" si="0"/>
        <v>37875</v>
      </c>
      <c r="M14" s="149">
        <v>11529</v>
      </c>
      <c r="N14" s="149">
        <v>10716</v>
      </c>
      <c r="O14" s="149">
        <v>9859</v>
      </c>
      <c r="P14" s="149">
        <v>10167</v>
      </c>
      <c r="Q14" s="146">
        <f t="shared" si="2"/>
        <v>42271</v>
      </c>
      <c r="R14" s="149">
        <v>7023</v>
      </c>
      <c r="S14" s="149">
        <v>5624</v>
      </c>
    </row>
    <row r="15" spans="1:19" s="31" customFormat="1">
      <c r="B15" s="104" t="s">
        <v>111</v>
      </c>
      <c r="C15" s="145">
        <v>705</v>
      </c>
      <c r="D15" s="145">
        <v>694</v>
      </c>
      <c r="E15" s="145">
        <v>-392</v>
      </c>
      <c r="F15" s="145">
        <v>-328</v>
      </c>
      <c r="G15" s="146">
        <f t="shared" si="1"/>
        <v>679</v>
      </c>
      <c r="H15" s="145">
        <v>-581</v>
      </c>
      <c r="I15" s="145">
        <v>-661</v>
      </c>
      <c r="J15" s="145">
        <v>-1506</v>
      </c>
      <c r="K15" s="147">
        <v>6436</v>
      </c>
      <c r="L15" s="146">
        <f t="shared" si="0"/>
        <v>3688</v>
      </c>
      <c r="M15" s="149">
        <v>645</v>
      </c>
      <c r="N15" s="149">
        <v>716</v>
      </c>
      <c r="O15" s="149">
        <v>713</v>
      </c>
      <c r="P15" s="149">
        <v>119</v>
      </c>
      <c r="Q15" s="146">
        <f t="shared" si="2"/>
        <v>2193</v>
      </c>
      <c r="R15" s="149">
        <v>-906</v>
      </c>
      <c r="S15" s="149">
        <v>-881</v>
      </c>
    </row>
    <row r="16" spans="1:19" s="31" customFormat="1">
      <c r="B16" s="104" t="s">
        <v>112</v>
      </c>
      <c r="C16" s="145">
        <v>2</v>
      </c>
      <c r="D16" s="145">
        <v>8</v>
      </c>
      <c r="E16" s="145">
        <v>48</v>
      </c>
      <c r="F16" s="145">
        <v>9</v>
      </c>
      <c r="G16" s="146">
        <f t="shared" si="1"/>
        <v>67</v>
      </c>
      <c r="H16" s="145">
        <v>2</v>
      </c>
      <c r="I16" s="145">
        <v>8</v>
      </c>
      <c r="J16" s="145">
        <v>16</v>
      </c>
      <c r="K16" s="147">
        <v>8</v>
      </c>
      <c r="L16" s="146">
        <f t="shared" si="0"/>
        <v>34</v>
      </c>
      <c r="M16" s="149">
        <v>-18</v>
      </c>
      <c r="N16" s="149">
        <v>-18</v>
      </c>
      <c r="O16" s="149">
        <v>-18</v>
      </c>
      <c r="P16" s="149">
        <v>-8</v>
      </c>
      <c r="Q16" s="146">
        <f t="shared" si="2"/>
        <v>-62</v>
      </c>
      <c r="R16" s="149">
        <v>-11</v>
      </c>
      <c r="S16" s="149">
        <v>18</v>
      </c>
    </row>
    <row r="17" spans="2:19" s="31" customFormat="1">
      <c r="B17" s="105" t="s">
        <v>113</v>
      </c>
      <c r="C17" s="143">
        <v>15501</v>
      </c>
      <c r="D17" s="143">
        <v>17080</v>
      </c>
      <c r="E17" s="143">
        <v>20593</v>
      </c>
      <c r="F17" s="143">
        <v>26305</v>
      </c>
      <c r="G17" s="144">
        <f t="shared" si="1"/>
        <v>79479</v>
      </c>
      <c r="H17" s="143">
        <v>21012</v>
      </c>
      <c r="I17" s="143">
        <v>17587</v>
      </c>
      <c r="J17" s="143">
        <v>20217</v>
      </c>
      <c r="K17" s="166">
        <v>38393</v>
      </c>
      <c r="L17" s="144">
        <f t="shared" si="0"/>
        <v>97209</v>
      </c>
      <c r="M17" s="164">
        <f>SUM(M10:M16)</f>
        <v>19313</v>
      </c>
      <c r="N17" s="164">
        <f>SUM(N10:N16)</f>
        <v>20184</v>
      </c>
      <c r="O17" s="164">
        <f>SUM(O10:O16)</f>
        <v>20723</v>
      </c>
      <c r="P17" s="164">
        <f>SUM(P10:P16)</f>
        <v>14275</v>
      </c>
      <c r="Q17" s="144">
        <f t="shared" ref="Q17" si="3">SUM(M17:P17)</f>
        <v>74495</v>
      </c>
      <c r="R17" s="164">
        <f>SUM(R10:R16)</f>
        <v>14929</v>
      </c>
      <c r="S17" s="164">
        <f>SUM(S10:S16)</f>
        <v>81655</v>
      </c>
    </row>
    <row r="18" spans="2:19" s="31" customFormat="1">
      <c r="B18" s="104" t="s">
        <v>114</v>
      </c>
      <c r="C18" s="145">
        <v>-3863</v>
      </c>
      <c r="D18" s="145">
        <v>-1581</v>
      </c>
      <c r="E18" s="145">
        <v>-5437</v>
      </c>
      <c r="F18" s="145">
        <v>1605</v>
      </c>
      <c r="G18" s="146">
        <f t="shared" si="1"/>
        <v>-9276</v>
      </c>
      <c r="H18" s="145">
        <v>-3703</v>
      </c>
      <c r="I18" s="145">
        <v>-5394</v>
      </c>
      <c r="J18" s="145">
        <v>-4042</v>
      </c>
      <c r="K18" s="147">
        <v>-4060</v>
      </c>
      <c r="L18" s="146">
        <f t="shared" si="0"/>
        <v>-17199</v>
      </c>
      <c r="M18" s="149">
        <v>-2294</v>
      </c>
      <c r="N18" s="149">
        <v>-3409</v>
      </c>
      <c r="O18" s="149">
        <v>-3340</v>
      </c>
      <c r="P18" s="149">
        <v>-2505</v>
      </c>
      <c r="Q18" s="146">
        <f>SUM(M18:P18)</f>
        <v>-11548</v>
      </c>
      <c r="R18" s="149">
        <v>-4009</v>
      </c>
      <c r="S18" s="149">
        <v>-43165</v>
      </c>
    </row>
    <row r="19" spans="2:19" s="31" customFormat="1">
      <c r="B19" s="105" t="s">
        <v>24</v>
      </c>
      <c r="C19" s="143">
        <v>11638</v>
      </c>
      <c r="D19" s="143">
        <v>15499</v>
      </c>
      <c r="E19" s="143">
        <v>15156</v>
      </c>
      <c r="F19" s="143">
        <v>27910</v>
      </c>
      <c r="G19" s="144">
        <f t="shared" si="1"/>
        <v>70203</v>
      </c>
      <c r="H19" s="143">
        <v>17309</v>
      </c>
      <c r="I19" s="143">
        <v>12193</v>
      </c>
      <c r="J19" s="143">
        <v>16175</v>
      </c>
      <c r="K19" s="166">
        <v>34333</v>
      </c>
      <c r="L19" s="144">
        <f t="shared" si="0"/>
        <v>80010</v>
      </c>
      <c r="M19" s="164">
        <f>SUM(M20:M21)</f>
        <v>17019</v>
      </c>
      <c r="N19" s="164">
        <f>SUM(N20:N21)</f>
        <v>16775</v>
      </c>
      <c r="O19" s="164">
        <f>SUM(O20:O21)</f>
        <v>17383</v>
      </c>
      <c r="P19" s="164">
        <f>SUM(P20:P21)</f>
        <v>11726</v>
      </c>
      <c r="Q19" s="144">
        <f>SUM(M19:P19)</f>
        <v>62903</v>
      </c>
      <c r="R19" s="164">
        <f>SUM(R20:R21)</f>
        <v>10920</v>
      </c>
      <c r="S19" s="164">
        <f>SUM(S20:S21)</f>
        <v>38490</v>
      </c>
    </row>
    <row r="20" spans="2:19" ht="18.95" customHeight="1">
      <c r="B20" s="104" t="s">
        <v>25</v>
      </c>
      <c r="C20" s="147">
        <v>11083</v>
      </c>
      <c r="D20" s="147">
        <v>14629</v>
      </c>
      <c r="E20" s="147">
        <v>10878</v>
      </c>
      <c r="F20" s="145">
        <v>24447</v>
      </c>
      <c r="G20" s="146">
        <f t="shared" si="1"/>
        <v>61037</v>
      </c>
      <c r="H20" s="145">
        <v>13909</v>
      </c>
      <c r="I20" s="147">
        <v>9241</v>
      </c>
      <c r="J20" s="147">
        <v>13626</v>
      </c>
      <c r="K20" s="147">
        <v>32160</v>
      </c>
      <c r="L20" s="146">
        <f t="shared" si="0"/>
        <v>68936</v>
      </c>
      <c r="M20" s="149">
        <v>14694</v>
      </c>
      <c r="N20" s="149">
        <v>14459</v>
      </c>
      <c r="O20" s="149">
        <v>15014</v>
      </c>
      <c r="P20" s="149">
        <v>10355</v>
      </c>
      <c r="Q20" s="146">
        <f>SUM(M20:P20)</f>
        <v>54522</v>
      </c>
      <c r="R20" s="149">
        <v>8118</v>
      </c>
      <c r="S20" s="149">
        <v>35489</v>
      </c>
    </row>
    <row r="21" spans="2:19">
      <c r="B21" s="104" t="s">
        <v>26</v>
      </c>
      <c r="C21" s="147">
        <v>555</v>
      </c>
      <c r="D21" s="147">
        <v>870</v>
      </c>
      <c r="E21" s="147">
        <v>4278</v>
      </c>
      <c r="F21" s="145">
        <v>3463</v>
      </c>
      <c r="G21" s="146">
        <f t="shared" si="1"/>
        <v>9166</v>
      </c>
      <c r="H21" s="145">
        <v>3400</v>
      </c>
      <c r="I21" s="147">
        <v>2952</v>
      </c>
      <c r="J21" s="147">
        <v>2549</v>
      </c>
      <c r="K21" s="147">
        <v>2173</v>
      </c>
      <c r="L21" s="146">
        <f t="shared" si="0"/>
        <v>11074</v>
      </c>
      <c r="M21" s="149">
        <v>2325</v>
      </c>
      <c r="N21" s="149">
        <v>2316</v>
      </c>
      <c r="O21" s="149">
        <v>2369</v>
      </c>
      <c r="P21" s="149">
        <v>1371</v>
      </c>
      <c r="Q21" s="146">
        <f>SUM(M21:P21)</f>
        <v>8381</v>
      </c>
      <c r="R21" s="149">
        <v>2802</v>
      </c>
      <c r="S21" s="149">
        <v>3001</v>
      </c>
    </row>
    <row r="22" spans="2:19">
      <c r="C22" s="174"/>
      <c r="D22" s="174"/>
      <c r="E22" s="174"/>
      <c r="F22" s="145"/>
      <c r="G22" s="174"/>
      <c r="H22" s="145"/>
      <c r="I22" s="174"/>
      <c r="J22" s="174"/>
      <c r="K22" s="147"/>
      <c r="L22" s="172"/>
      <c r="M22" s="149"/>
      <c r="N22" s="164">
        <v>20184</v>
      </c>
      <c r="O22" s="165"/>
      <c r="P22" s="165"/>
      <c r="Q22" s="172"/>
      <c r="R22" s="232"/>
      <c r="S22" s="232"/>
    </row>
    <row r="23" spans="2:19">
      <c r="B23" s="13" t="s">
        <v>176</v>
      </c>
      <c r="C23" s="174"/>
      <c r="D23" s="174"/>
      <c r="E23" s="174"/>
      <c r="F23" s="145"/>
      <c r="G23" s="174"/>
      <c r="H23" s="145"/>
      <c r="I23" s="174"/>
      <c r="J23" s="174"/>
      <c r="K23" s="147"/>
      <c r="L23" s="172"/>
      <c r="M23" s="149"/>
      <c r="N23" s="149"/>
      <c r="O23" s="165"/>
      <c r="P23" s="165"/>
      <c r="Q23" s="172"/>
      <c r="R23" s="165"/>
      <c r="S23" s="165"/>
    </row>
    <row r="24" spans="2:19">
      <c r="B24" s="51" t="s">
        <v>115</v>
      </c>
      <c r="C24" s="147">
        <v>12433</v>
      </c>
      <c r="D24" s="147">
        <v>12905</v>
      </c>
      <c r="E24" s="147">
        <v>11492</v>
      </c>
      <c r="F24" s="145">
        <v>13333</v>
      </c>
      <c r="G24" s="146">
        <f t="shared" ref="G24:G25" si="4">SUM(C24:F24)</f>
        <v>50163</v>
      </c>
      <c r="H24" s="145">
        <v>12392</v>
      </c>
      <c r="I24" s="147">
        <v>12466</v>
      </c>
      <c r="J24" s="147">
        <v>12734</v>
      </c>
      <c r="K24" s="147">
        <v>13114</v>
      </c>
      <c r="L24" s="146">
        <f t="shared" ref="L24:L25" si="5">SUM(H24:K24)</f>
        <v>50706</v>
      </c>
      <c r="M24" s="149">
        <v>12590</v>
      </c>
      <c r="N24" s="149">
        <v>12563</v>
      </c>
      <c r="O24" s="149">
        <v>12646</v>
      </c>
      <c r="P24" s="149">
        <v>12787</v>
      </c>
      <c r="Q24" s="146">
        <f>SUM(M24:P24)</f>
        <v>50586</v>
      </c>
      <c r="R24" s="149">
        <v>15416</v>
      </c>
      <c r="S24" s="149">
        <v>16393</v>
      </c>
    </row>
    <row r="25" spans="2:19">
      <c r="B25" s="54" t="s">
        <v>12</v>
      </c>
      <c r="C25" s="143">
        <v>25976</v>
      </c>
      <c r="D25" s="143">
        <v>25166</v>
      </c>
      <c r="E25" s="143">
        <v>28612</v>
      </c>
      <c r="F25" s="143">
        <v>25591</v>
      </c>
      <c r="G25" s="146">
        <f t="shared" si="4"/>
        <v>105345</v>
      </c>
      <c r="H25" s="143">
        <v>27791</v>
      </c>
      <c r="I25" s="143">
        <v>23110</v>
      </c>
      <c r="J25" s="143">
        <v>24987</v>
      </c>
      <c r="K25" s="166">
        <v>15877</v>
      </c>
      <c r="L25" s="146">
        <f t="shared" si="5"/>
        <v>91765</v>
      </c>
      <c r="M25" s="164">
        <f>M10+M24</f>
        <v>22540</v>
      </c>
      <c r="N25" s="164">
        <f>N10+N24</f>
        <v>24785</v>
      </c>
      <c r="O25" s="164">
        <f>O10+O24</f>
        <v>24250</v>
      </c>
      <c r="P25" s="164">
        <f>P10+P24</f>
        <v>20563</v>
      </c>
      <c r="Q25" s="146">
        <f>SUM(M25:P25)</f>
        <v>92138</v>
      </c>
      <c r="R25" s="164">
        <f>R10+R24</f>
        <v>26772</v>
      </c>
      <c r="S25" s="164">
        <f>S10+S24</f>
        <v>29563</v>
      </c>
    </row>
    <row r="26" spans="2:19">
      <c r="B26" s="55" t="s">
        <v>116</v>
      </c>
      <c r="C26" s="176">
        <f t="shared" ref="C26:M26" si="6">C25/C6</f>
        <v>0.21280639664438328</v>
      </c>
      <c r="D26" s="176">
        <f t="shared" si="6"/>
        <v>0.19778060703226921</v>
      </c>
      <c r="E26" s="176">
        <f t="shared" si="6"/>
        <v>0.2344131478477445</v>
      </c>
      <c r="F26" s="211">
        <f t="shared" si="6"/>
        <v>0.21159904416202943</v>
      </c>
      <c r="G26" s="173">
        <f t="shared" si="6"/>
        <v>0.21398320147063304</v>
      </c>
      <c r="H26" s="211">
        <f t="shared" si="6"/>
        <v>0.23837543423253421</v>
      </c>
      <c r="I26" s="176">
        <f t="shared" si="6"/>
        <v>0.21640400408274105</v>
      </c>
      <c r="J26" s="176">
        <f t="shared" si="6"/>
        <v>0.23649614310728315</v>
      </c>
      <c r="K26" s="167">
        <f t="shared" si="6"/>
        <v>0.16327307130663704</v>
      </c>
      <c r="L26" s="173">
        <f t="shared" si="6"/>
        <v>0.21527284158274157</v>
      </c>
      <c r="M26" s="167">
        <f t="shared" si="6"/>
        <v>0.23553507424475167</v>
      </c>
      <c r="N26" s="167">
        <f>N25/N6</f>
        <v>0.25053827569824216</v>
      </c>
      <c r="O26" s="167">
        <f>O25/O6</f>
        <v>0.24472948561394303</v>
      </c>
      <c r="P26" s="167">
        <f>P25/P6</f>
        <v>0.20518065436693642</v>
      </c>
      <c r="Q26" s="173">
        <f t="shared" ref="Q26" si="7">Q25/Q6</f>
        <v>0.23389315922545006</v>
      </c>
      <c r="R26" s="167">
        <f>R25/R6</f>
        <v>0.25045372050816694</v>
      </c>
      <c r="S26" s="167">
        <f>S25/S6</f>
        <v>0.25675030179863301</v>
      </c>
    </row>
    <row r="27" spans="2:19">
      <c r="C27" s="172"/>
      <c r="D27" s="172"/>
      <c r="E27" s="172"/>
      <c r="F27" s="155"/>
      <c r="G27" s="172"/>
      <c r="H27" s="155"/>
      <c r="I27" s="152"/>
      <c r="J27" s="172"/>
      <c r="K27" s="168"/>
      <c r="L27" s="172"/>
      <c r="M27" s="168"/>
      <c r="N27" s="152"/>
      <c r="Q27" s="172"/>
    </row>
    <row r="28" spans="2:19">
      <c r="C28" s="172"/>
      <c r="D28" s="172"/>
      <c r="E28" s="172"/>
      <c r="F28" s="155"/>
      <c r="G28" s="172"/>
      <c r="H28" s="155"/>
      <c r="I28" s="172"/>
      <c r="J28" s="172"/>
      <c r="K28" s="168"/>
      <c r="L28" s="172"/>
      <c r="M28" s="168"/>
      <c r="N28" s="153"/>
      <c r="P28" s="223"/>
      <c r="Q28" s="172"/>
      <c r="R28" s="223"/>
      <c r="S28" s="223"/>
    </row>
    <row r="29" spans="2:19">
      <c r="C29" s="172"/>
      <c r="D29" s="172"/>
      <c r="E29" s="172"/>
      <c r="F29" s="155"/>
      <c r="G29" s="172"/>
      <c r="H29" s="155"/>
      <c r="I29" s="172"/>
      <c r="J29" s="172"/>
      <c r="K29" s="168"/>
      <c r="L29" s="148"/>
      <c r="M29" s="147"/>
      <c r="N29" s="147"/>
      <c r="Q29" s="148"/>
    </row>
    <row r="30" spans="2:19">
      <c r="B30" s="67"/>
      <c r="C30" s="172"/>
      <c r="D30" s="172"/>
      <c r="E30" s="172"/>
      <c r="F30" s="155"/>
      <c r="G30" s="172"/>
      <c r="H30" s="155"/>
      <c r="I30" s="172"/>
      <c r="J30" s="172"/>
      <c r="K30" s="168"/>
      <c r="L30" s="149"/>
      <c r="M30" s="147"/>
      <c r="N30" s="147"/>
      <c r="Q30" s="149"/>
    </row>
    <row r="31" spans="2:19">
      <c r="B31" s="182" t="s">
        <v>178</v>
      </c>
      <c r="C31" s="172"/>
      <c r="D31" s="172"/>
      <c r="E31" s="172"/>
      <c r="F31" s="155"/>
      <c r="G31" s="172"/>
      <c r="H31" s="155"/>
      <c r="I31" s="172"/>
      <c r="J31" s="172"/>
      <c r="K31" s="168"/>
      <c r="L31" s="172"/>
      <c r="M31" s="168"/>
      <c r="Q31" s="172"/>
    </row>
    <row r="32" spans="2:19">
      <c r="B32" s="70" t="s">
        <v>23</v>
      </c>
      <c r="C32" s="188">
        <f>Remolcadores!D17+'Terminales Portuarios '!D27+Logística!D15</f>
        <v>181529.51250296674</v>
      </c>
      <c r="D32" s="188">
        <f>Remolcadores!E17+'Terminales Portuarios '!E27+Logística!E15</f>
        <v>192544.76749703326</v>
      </c>
      <c r="E32" s="188">
        <f>Remolcadores!F17+'Terminales Portuarios '!F27+Logística!F15</f>
        <v>199816.72</v>
      </c>
      <c r="F32" s="195">
        <f>Remolcadores!G17+'Terminales Portuarios '!G27+Logística!G15</f>
        <v>201257</v>
      </c>
      <c r="G32" s="189">
        <f>Remolcadores!H17+'Terminales Portuarios '!H27+Logística!H15</f>
        <v>775148</v>
      </c>
      <c r="H32" s="195">
        <f>Remolcadores!I17+'Terminales Portuarios '!I27+Logística!I15</f>
        <v>192301</v>
      </c>
      <c r="I32" s="188">
        <f>Remolcadores!J17+'Terminales Portuarios '!J27+Logística!J15</f>
        <v>186704.68349999998</v>
      </c>
      <c r="J32" s="188">
        <f>Remolcadores!K17+'Terminales Portuarios '!K27+Logística!K15</f>
        <v>190221.03510500002</v>
      </c>
      <c r="K32" s="169">
        <f>Remolcadores!L17+'Terminales Portuarios '!L27+Logística!L15</f>
        <v>180621.40928999998</v>
      </c>
      <c r="L32" s="189">
        <f>Remolcadores!M17+'Terminales Portuarios '!M27+Logística!M15</f>
        <v>749848.12789499993</v>
      </c>
      <c r="M32" s="169">
        <f>Remolcadores!N17+'Terminales Portuarios '!N27+Logística!N15</f>
        <v>172949.947805</v>
      </c>
      <c r="N32" s="188">
        <f>Remolcadores!O17+'Terminales Portuarios '!O27+Logística!O15</f>
        <v>178121.73001</v>
      </c>
      <c r="O32" s="188">
        <f>Remolcadores!P17+'Terminales Portuarios '!P27+Logística!P15</f>
        <v>180423.96956009598</v>
      </c>
      <c r="P32" s="169">
        <f>Remolcadores!Q17+'Terminales Portuarios '!Q27+Logística!Q15</f>
        <v>185601.3056787207</v>
      </c>
      <c r="Q32" s="189">
        <f>Remolcadores!R17+'Terminales Portuarios '!R27+Logística!R15</f>
        <v>717096.95305381669</v>
      </c>
      <c r="R32" s="169">
        <f>Remolcadores!S17+'Terminales Portuarios '!S27+Logística!S15</f>
        <v>179918.583977492</v>
      </c>
      <c r="S32" s="169">
        <f>Remolcadores!T17+'Terminales Portuarios '!T27+Logística!T15</f>
        <v>176568.52054643718</v>
      </c>
    </row>
    <row r="33" spans="2:19">
      <c r="B33" s="70" t="s">
        <v>10</v>
      </c>
      <c r="C33" s="188">
        <f>Remolcadores!D18+'Terminales Portuarios '!D28+Logística!D16</f>
        <v>-140134.26746783988</v>
      </c>
      <c r="D33" s="188">
        <f>Remolcadores!E18+'Terminales Portuarios '!E28+Logística!E16</f>
        <v>-145575.46385493033</v>
      </c>
      <c r="E33" s="188">
        <f>Remolcadores!F18+'Terminales Portuarios '!F28+Logística!F16</f>
        <v>-144465.01229125675</v>
      </c>
      <c r="F33" s="195">
        <f>Remolcadores!G18+'Terminales Portuarios '!G28+Logística!G16</f>
        <v>-149141.25515036046</v>
      </c>
      <c r="G33" s="189">
        <f>Remolcadores!H18+'Terminales Portuarios '!H28+Logística!H16</f>
        <v>-579315.99876438745</v>
      </c>
      <c r="H33" s="195">
        <f>Remolcadores!I18+'Terminales Portuarios '!I28+Logística!I16</f>
        <v>-138479.14973595334</v>
      </c>
      <c r="I33" s="188">
        <f>Remolcadores!J18+'Terminales Portuarios '!J28+Logística!J16</f>
        <v>-134951.54331579222</v>
      </c>
      <c r="J33" s="188">
        <f>Remolcadores!K18+'Terminales Portuarios '!K28+Logística!K16</f>
        <v>-136540.37941018143</v>
      </c>
      <c r="K33" s="169">
        <f>Remolcadores!L18+'Terminales Portuarios '!L28+Logística!L16</f>
        <v>-129079.22973667778</v>
      </c>
      <c r="L33" s="189">
        <f>Remolcadores!M18+'Terminales Portuarios '!M28+Logística!M16</f>
        <v>-539050.30219860491</v>
      </c>
      <c r="M33" s="169">
        <f>Remolcadores!N18+'Terminales Portuarios '!N28+Logística!N16</f>
        <v>-123727.92433504926</v>
      </c>
      <c r="N33" s="188">
        <f>Remolcadores!O18+'Terminales Portuarios '!O28+Logística!O16</f>
        <v>-127244.75347995074</v>
      </c>
      <c r="O33" s="188">
        <f>Remolcadores!P18+'Terminales Portuarios '!P28+Logística!P16</f>
        <v>-131495.3759049465</v>
      </c>
      <c r="P33" s="169">
        <f>Remolcadores!Q18+'Terminales Portuarios '!Q28+Logística!Q16</f>
        <v>-137274.18971363863</v>
      </c>
      <c r="Q33" s="189">
        <f>Remolcadores!R18+'Terminales Portuarios '!R28+Logística!R16</f>
        <v>-519742.24343358516</v>
      </c>
      <c r="R33" s="169">
        <f>Remolcadores!S18+'Terminales Portuarios '!S28+Logística!S16</f>
        <v>-134925.4134784941</v>
      </c>
      <c r="S33" s="169">
        <f>Remolcadores!T18+'Terminales Portuarios '!T28+Logística!T16</f>
        <v>-130866.03698603879</v>
      </c>
    </row>
    <row r="34" spans="2:19">
      <c r="B34" s="109" t="s">
        <v>28</v>
      </c>
      <c r="C34" s="190">
        <f>Remolcadores!D19+'Terminales Portuarios '!D29+Logística!D17</f>
        <v>41395.245035126834</v>
      </c>
      <c r="D34" s="190">
        <f>Remolcadores!E19+'Terminales Portuarios '!E29+Logística!E17</f>
        <v>46969.303642102939</v>
      </c>
      <c r="E34" s="190">
        <f>Remolcadores!F19+'Terminales Portuarios '!F29+Logística!F17</f>
        <v>55351.70770874327</v>
      </c>
      <c r="F34" s="212">
        <f>Remolcadores!G19+'Terminales Portuarios '!G29+Logística!G17</f>
        <v>52115.744849639523</v>
      </c>
      <c r="G34" s="191">
        <f>Remolcadores!H19+'Terminales Portuarios '!H29+Logística!H17</f>
        <v>195832.00123561258</v>
      </c>
      <c r="H34" s="212">
        <f>Remolcadores!I19+'Terminales Portuarios '!I29+Logística!I17</f>
        <v>53821.850264046654</v>
      </c>
      <c r="I34" s="190">
        <f>Remolcadores!J19+'Terminales Portuarios '!J29+Logística!J17</f>
        <v>51753.140184207776</v>
      </c>
      <c r="J34" s="190">
        <f>Remolcadores!K19+'Terminales Portuarios '!K29+Logística!K17</f>
        <v>53680.655694818575</v>
      </c>
      <c r="K34" s="170">
        <f>Remolcadores!L19+'Terminales Portuarios '!L29+Logística!L17</f>
        <v>51542.179553322203</v>
      </c>
      <c r="L34" s="191">
        <f>Remolcadores!M19+'Terminales Portuarios '!M29+Logística!M17</f>
        <v>210797.82569639519</v>
      </c>
      <c r="M34" s="170">
        <f>Remolcadores!N19+'Terminales Portuarios '!N29+Logística!N17</f>
        <v>49222.023469950742</v>
      </c>
      <c r="N34" s="190">
        <f>Remolcadores!O19+'Terminales Portuarios '!O29+Logística!O17</f>
        <v>50876.976530049273</v>
      </c>
      <c r="O34" s="190">
        <f>Remolcadores!P19+'Terminales Portuarios '!P29+Logística!P17</f>
        <v>48928.593655149496</v>
      </c>
      <c r="P34" s="170">
        <f>Remolcadores!Q19+'Terminales Portuarios '!Q29+Logística!Q17</f>
        <v>48327.115965082055</v>
      </c>
      <c r="Q34" s="191">
        <f>Remolcadores!R19+'Terminales Portuarios '!R29+Logística!R17</f>
        <v>197354.70962023156</v>
      </c>
      <c r="R34" s="170">
        <f>Remolcadores!S19+'Terminales Portuarios '!S29+Logística!S17</f>
        <v>44993.170498997912</v>
      </c>
      <c r="S34" s="170">
        <f>Remolcadores!T19+'Terminales Portuarios '!T29+Logística!T17</f>
        <v>45702.48356039841</v>
      </c>
    </row>
    <row r="35" spans="2:19">
      <c r="B35" s="70" t="s">
        <v>11</v>
      </c>
      <c r="C35" s="188">
        <f>Remolcadores!D20+'Terminales Portuarios '!D30+Logística!D18</f>
        <v>-19999.911038587474</v>
      </c>
      <c r="D35" s="188">
        <f>Remolcadores!E20+'Terminales Portuarios '!E30+Logística!E18</f>
        <v>-22919.738108713358</v>
      </c>
      <c r="E35" s="188">
        <f>Remolcadores!F20+'Terminales Portuarios '!F30+Logística!F18</f>
        <v>-24318.852894998679</v>
      </c>
      <c r="F35" s="195">
        <f>Remolcadores!G20+'Terminales Portuarios '!G30+Logística!G18</f>
        <v>-24504.614845164237</v>
      </c>
      <c r="G35" s="189">
        <f>Remolcadores!H20+'Terminales Portuarios '!H30+Logística!H18</f>
        <v>-91743.116887463751</v>
      </c>
      <c r="H35" s="195">
        <f>Remolcadores!I20+'Terminales Portuarios '!I30+Logística!I18</f>
        <v>-21698.756796885194</v>
      </c>
      <c r="I35" s="188">
        <f>Remolcadores!J20+'Terminales Portuarios '!J30+Logística!J18</f>
        <v>-23959.7765172867</v>
      </c>
      <c r="J35" s="188">
        <f>Remolcadores!K20+'Terminales Portuarios '!K30+Logística!K18</f>
        <v>-21407.524719916561</v>
      </c>
      <c r="K35" s="169">
        <f>Remolcadores!L20+'Terminales Portuarios '!L30+Logística!L18</f>
        <v>-27579.44614816369</v>
      </c>
      <c r="L35" s="189">
        <f>Remolcadores!M20+'Terminales Portuarios '!M30+Logística!M18</f>
        <v>-94645.504182252131</v>
      </c>
      <c r="M35" s="169">
        <f>Remolcadores!N20+'Terminales Portuarios '!N30+Logística!N18</f>
        <v>-19729.164491827018</v>
      </c>
      <c r="N35" s="188">
        <f>Remolcadores!O20+'Terminales Portuarios '!O30+Logística!O18</f>
        <v>-21019.835508172982</v>
      </c>
      <c r="O35" s="188">
        <f>Remolcadores!P20+'Terminales Portuarios '!P30+Logística!P18</f>
        <v>-21048.077097797399</v>
      </c>
      <c r="P35" s="169">
        <f>Remolcadores!Q20+'Terminales Portuarios '!Q30+Logística!Q18</f>
        <v>-22678.623831343801</v>
      </c>
      <c r="Q35" s="189">
        <f>Remolcadores!R20+'Terminales Portuarios '!R30+Logística!R18</f>
        <v>-84475.700929141196</v>
      </c>
      <c r="R35" s="169">
        <f>Remolcadores!S20+'Terminales Portuarios '!S30+Logística!S18</f>
        <v>-21541.440129063598</v>
      </c>
      <c r="S35" s="169">
        <f>Remolcadores!T20+'Terminales Portuarios '!T30+Logística!T18</f>
        <v>-22001.300240143501</v>
      </c>
    </row>
    <row r="36" spans="2:19">
      <c r="B36" s="109" t="s">
        <v>27</v>
      </c>
      <c r="C36" s="190">
        <f>Remolcadores!D21+'Terminales Portuarios '!D31+Logística!D19</f>
        <v>21395.333996539361</v>
      </c>
      <c r="D36" s="190">
        <f>Remolcadores!E21+'Terminales Portuarios '!E31+Logística!E19</f>
        <v>24049.565533389574</v>
      </c>
      <c r="E36" s="190">
        <f>Remolcadores!F21+'Terminales Portuarios '!F31+Logística!F19</f>
        <v>31032.854813744587</v>
      </c>
      <c r="F36" s="212">
        <f>Remolcadores!G21+'Terminales Portuarios '!G31+Logística!G19</f>
        <v>27611.13000447529</v>
      </c>
      <c r="G36" s="191">
        <f>Remolcadores!H21+'Terminales Portuarios '!H31+Logística!H19</f>
        <v>104088.88434814883</v>
      </c>
      <c r="H36" s="212">
        <f>Remolcadores!I21+'Terminales Portuarios '!I31+Logística!I19</f>
        <v>32123.093467161456</v>
      </c>
      <c r="I36" s="190">
        <f>Remolcadores!J21+'Terminales Portuarios '!J31+Logística!J19</f>
        <v>27793.363666921068</v>
      </c>
      <c r="J36" s="190">
        <f>Remolcadores!K21+'Terminales Portuarios '!K31+Logística!K19</f>
        <v>32273.130974902015</v>
      </c>
      <c r="K36" s="170">
        <f>Remolcadores!L21+'Terminales Portuarios '!L31+Logística!L19</f>
        <v>23962.733405158513</v>
      </c>
      <c r="L36" s="191">
        <f>Remolcadores!M21+'Terminales Portuarios '!M31+Logística!M19</f>
        <v>116152.32151414306</v>
      </c>
      <c r="M36" s="170">
        <f>Remolcadores!N21+'Terminales Portuarios '!N31+Logística!N19</f>
        <v>29492.858978123724</v>
      </c>
      <c r="N36" s="190">
        <f>Remolcadores!O21+'Terminales Portuarios '!O31+Logística!O19</f>
        <v>29857.141021876283</v>
      </c>
      <c r="O36" s="190">
        <f>Remolcadores!P21+'Terminales Portuarios '!P31+Logística!P19</f>
        <v>27880.516557352097</v>
      </c>
      <c r="P36" s="170">
        <f>Remolcadores!Q21+'Terminales Portuarios '!Q31+Logística!Q19</f>
        <v>25648.492133738255</v>
      </c>
      <c r="Q36" s="191">
        <f>Remolcadores!R21+'Terminales Portuarios '!R31+Logística!R19</f>
        <v>112879.00869109036</v>
      </c>
      <c r="R36" s="170">
        <f>Remolcadores!S21+'Terminales Portuarios '!S31+Logística!S19</f>
        <v>23451.730369934307</v>
      </c>
      <c r="S36" s="170">
        <f>Remolcadores!T21+'Terminales Portuarios '!T31+Logística!T19</f>
        <v>23701.18332025491</v>
      </c>
    </row>
    <row r="37" spans="2:19">
      <c r="C37" s="200"/>
      <c r="D37" s="200"/>
      <c r="E37" s="200"/>
      <c r="F37" s="213"/>
      <c r="G37" s="201"/>
      <c r="H37" s="213"/>
      <c r="I37" s="200"/>
      <c r="J37" s="200"/>
      <c r="K37" s="171"/>
      <c r="L37" s="201"/>
      <c r="M37" s="171"/>
      <c r="N37" s="200"/>
      <c r="O37" s="200"/>
      <c r="P37" s="171"/>
      <c r="Q37" s="201"/>
      <c r="R37" s="171"/>
      <c r="S37" s="171"/>
    </row>
    <row r="38" spans="2:19">
      <c r="B38" s="34" t="s">
        <v>12</v>
      </c>
      <c r="C38" s="188">
        <f>Remolcadores!D23+'Terminales Portuarios '!D33+Logística!D21</f>
        <v>39495.333996539361</v>
      </c>
      <c r="D38" s="188">
        <f>Remolcadores!E23+'Terminales Portuarios '!E33+Logística!E21</f>
        <v>42846.56553338957</v>
      </c>
      <c r="E38" s="188">
        <f>Remolcadores!F23+'Terminales Portuarios '!F33+Logística!F21</f>
        <v>49937.854813744591</v>
      </c>
      <c r="F38" s="195">
        <f>Remolcadores!G23+'Terminales Portuarios '!G33+Logística!G21</f>
        <v>49940.130004475286</v>
      </c>
      <c r="G38" s="189">
        <f>Remolcadores!H23+'Terminales Portuarios '!H33+Logística!H21</f>
        <v>182219.88434814883</v>
      </c>
      <c r="H38" s="195">
        <f>Remolcadores!I23+'Terminales Portuarios '!I33+Logística!I21</f>
        <v>53737.093467161452</v>
      </c>
      <c r="I38" s="188">
        <f>Remolcadores!J23+'Terminales Portuarios '!J33+Logística!J21</f>
        <v>49502.363666921068</v>
      </c>
      <c r="J38" s="188">
        <f>Remolcadores!K23+'Terminales Portuarios '!K33+Logística!K21</f>
        <v>53494.130974902015</v>
      </c>
      <c r="K38" s="169">
        <f>Remolcadores!L23+'Terminales Portuarios '!L33+Logística!L21</f>
        <v>46181.617407906713</v>
      </c>
      <c r="L38" s="189">
        <f>Remolcadores!M23+'Terminales Portuarios '!M33+Logística!M21</f>
        <v>202915.20551689126</v>
      </c>
      <c r="M38" s="169">
        <f>Remolcadores!N23+'Terminales Portuarios '!N33+Logística!N21</f>
        <v>51717.733779875416</v>
      </c>
      <c r="N38" s="188">
        <f>Remolcadores!O23+'Terminales Portuarios '!O33+Logística!O21</f>
        <v>52305.10593174208</v>
      </c>
      <c r="O38" s="188">
        <f>Remolcadores!P23+'Terminales Portuarios '!P33+Logística!P21</f>
        <v>51128.970712743401</v>
      </c>
      <c r="P38" s="169">
        <f>Remolcadores!Q23+'Terminales Portuarios '!Q33+Logística!Q21</f>
        <v>49770.103359914479</v>
      </c>
      <c r="Q38" s="189">
        <f>Remolcadores!R23+'Terminales Portuarios '!R33+Logística!R21</f>
        <v>204921.91378427538</v>
      </c>
      <c r="R38" s="169">
        <f>Remolcadores!S23+'Terminales Portuarios '!S33+Logística!S21</f>
        <v>49368.449737587202</v>
      </c>
      <c r="S38" s="169">
        <f>Remolcadores!T23+'Terminales Portuarios '!T33+Logística!T21</f>
        <v>49138.4532167008</v>
      </c>
    </row>
    <row r="39" spans="2:19">
      <c r="B39" s="34" t="s">
        <v>164</v>
      </c>
      <c r="C39" s="188">
        <f>Remolcadores!D24+'Terminales Portuarios '!D34+Logística!D22</f>
        <v>18100</v>
      </c>
      <c r="D39" s="188">
        <f>Remolcadores!E24+'Terminales Portuarios '!E34+Logística!E22</f>
        <v>18797</v>
      </c>
      <c r="E39" s="188">
        <f>Remolcadores!F24+'Terminales Portuarios '!F34+Logística!F22</f>
        <v>18905</v>
      </c>
      <c r="F39" s="195">
        <f>Remolcadores!G24+'Terminales Portuarios '!G34+Logística!G22</f>
        <v>22329</v>
      </c>
      <c r="G39" s="189">
        <f>Remolcadores!H24+'Terminales Portuarios '!H34+Logística!H22</f>
        <v>78131</v>
      </c>
      <c r="H39" s="195">
        <f>Remolcadores!I24+'Terminales Portuarios '!I34+Logística!I22</f>
        <v>21614</v>
      </c>
      <c r="I39" s="188">
        <f>Remolcadores!J24+'Terminales Portuarios '!J34+Logística!J22</f>
        <v>21709</v>
      </c>
      <c r="J39" s="188">
        <f>Remolcadores!K24+'Terminales Portuarios '!K34+Logística!K22</f>
        <v>21221</v>
      </c>
      <c r="K39" s="169">
        <f>Remolcadores!L24+'Terminales Portuarios '!L34+Logística!L22</f>
        <v>22218.8840027482</v>
      </c>
      <c r="L39" s="189">
        <f>Remolcadores!M24+'Terminales Portuarios '!M34+Logística!M22</f>
        <v>86762.884002748193</v>
      </c>
      <c r="M39" s="169">
        <f>Remolcadores!N24+'Terminales Portuarios '!N34+Logística!N22</f>
        <v>22224.874801751703</v>
      </c>
      <c r="N39" s="188">
        <f>Remolcadores!O24+'Terminales Portuarios '!O34+Logística!O22</f>
        <v>22447.964909865797</v>
      </c>
      <c r="O39" s="188">
        <f>Remolcadores!P24+'Terminales Portuarios '!P34+Logística!P22</f>
        <v>23248.4541553913</v>
      </c>
      <c r="P39" s="169">
        <f>Remolcadores!Q24+'Terminales Portuarios '!Q34+Logística!Q22</f>
        <v>24121.611226176203</v>
      </c>
      <c r="Q39" s="189">
        <f>Remolcadores!R24+'Terminales Portuarios '!R34+Logística!R22</f>
        <v>92042.905093184992</v>
      </c>
      <c r="R39" s="169">
        <f>Remolcadores!S24+'Terminales Portuarios '!S34+Logística!S22</f>
        <v>25917.347794357196</v>
      </c>
      <c r="S39" s="169">
        <f>Remolcadores!T24+'Terminales Portuarios '!T34+Logística!T22</f>
        <v>25436.6414697416</v>
      </c>
    </row>
    <row r="40" spans="2:19">
      <c r="C40" s="158"/>
      <c r="D40" s="158"/>
      <c r="E40" s="158"/>
      <c r="F40" s="75"/>
      <c r="G40" s="158"/>
      <c r="H40" s="75"/>
      <c r="I40" s="158"/>
      <c r="J40" s="158"/>
      <c r="K40" s="163"/>
      <c r="L40" s="158"/>
      <c r="M40" s="163"/>
      <c r="N40" s="158"/>
      <c r="O40" s="158"/>
      <c r="P40" s="163"/>
      <c r="Q40" s="158"/>
      <c r="R40" s="163"/>
      <c r="S40" s="163"/>
    </row>
    <row r="41" spans="2:19">
      <c r="B41" s="34" t="s">
        <v>177</v>
      </c>
      <c r="C41" s="161">
        <f>C38/C32</f>
        <v>0.21756976841930256</v>
      </c>
      <c r="D41" s="161">
        <f t="shared" ref="D41:N41" si="8">D38/D32</f>
        <v>0.22252781049503073</v>
      </c>
      <c r="E41" s="161">
        <f t="shared" si="8"/>
        <v>0.2499182991981081</v>
      </c>
      <c r="F41" s="208">
        <f t="shared" si="8"/>
        <v>0.24814108331374951</v>
      </c>
      <c r="G41" s="162">
        <f t="shared" si="8"/>
        <v>0.23507753919012733</v>
      </c>
      <c r="H41" s="208">
        <f t="shared" si="8"/>
        <v>0.27944261063208953</v>
      </c>
      <c r="I41" s="161">
        <f t="shared" si="8"/>
        <v>0.2651372356544075</v>
      </c>
      <c r="J41" s="161">
        <f t="shared" si="8"/>
        <v>0.2812209014916453</v>
      </c>
      <c r="K41" s="92">
        <f t="shared" si="8"/>
        <v>0.25568185736918364</v>
      </c>
      <c r="L41" s="162">
        <f t="shared" si="8"/>
        <v>0.27060840451322055</v>
      </c>
      <c r="M41" s="92">
        <f t="shared" si="8"/>
        <v>0.29903295396299767</v>
      </c>
      <c r="N41" s="161">
        <f t="shared" si="8"/>
        <v>0.29364809071192832</v>
      </c>
      <c r="O41" s="161">
        <f t="shared" ref="O41:Q41" si="9">O38/O32</f>
        <v>0.28338236231806918</v>
      </c>
      <c r="P41" s="92">
        <f t="shared" si="9"/>
        <v>0.26815599802981693</v>
      </c>
      <c r="Q41" s="162">
        <f t="shared" si="9"/>
        <v>0.2857659803344561</v>
      </c>
      <c r="R41" s="92">
        <f t="shared" ref="R41:S41" si="10">R38/R32</f>
        <v>0.27439327637084587</v>
      </c>
      <c r="S41" s="92">
        <f t="shared" si="10"/>
        <v>0.27829679415463798</v>
      </c>
    </row>
    <row r="43" spans="2:19">
      <c r="B43" s="34" t="s">
        <v>179</v>
      </c>
      <c r="R43" s="223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2"/>
  <cols>
    <col min="1" max="1" width="5.7109375" style="1" customWidth="1"/>
    <col min="2" max="2" width="32.28515625" style="34" bestFit="1" customWidth="1"/>
    <col min="3" max="5" width="11.42578125" style="34" hidden="1" customWidth="1" outlineLevel="1"/>
    <col min="6" max="6" width="11.42578125" style="34" customWidth="1" collapsed="1"/>
    <col min="7" max="9" width="11.42578125" style="34" hidden="1" customWidth="1" outlineLevel="2"/>
    <col min="10" max="10" width="11.42578125" style="34" customWidth="1" collapsed="1"/>
    <col min="11" max="11" width="11.42578125" style="34" customWidth="1"/>
    <col min="12" max="16384" width="11.42578125" style="1"/>
  </cols>
  <sheetData>
    <row r="2" spans="1:16">
      <c r="B2" s="129" t="s">
        <v>163</v>
      </c>
      <c r="C2" s="50"/>
      <c r="D2" s="50"/>
      <c r="E2" s="50"/>
      <c r="F2" s="50"/>
      <c r="G2" s="50"/>
      <c r="H2" s="50"/>
      <c r="I2" s="50"/>
      <c r="J2" s="50"/>
      <c r="K2" s="50"/>
    </row>
    <row r="3" spans="1:16">
      <c r="C3" s="56"/>
      <c r="D3" s="56"/>
      <c r="E3" s="56"/>
      <c r="F3" s="56"/>
      <c r="G3" s="56"/>
      <c r="H3" s="56"/>
      <c r="I3" s="56"/>
      <c r="J3" s="56"/>
      <c r="K3" s="56"/>
    </row>
    <row r="4" spans="1:16" ht="38.1" customHeight="1">
      <c r="A4" s="127"/>
      <c r="B4" s="128" t="s">
        <v>166</v>
      </c>
      <c r="C4" s="102" t="s">
        <v>1</v>
      </c>
      <c r="D4" s="102" t="s">
        <v>2</v>
      </c>
      <c r="E4" s="102" t="s">
        <v>3</v>
      </c>
      <c r="F4" s="102" t="s">
        <v>4</v>
      </c>
      <c r="G4" s="102" t="s">
        <v>5</v>
      </c>
      <c r="H4" s="102" t="s">
        <v>6</v>
      </c>
      <c r="I4" s="102" t="s">
        <v>7</v>
      </c>
      <c r="J4" s="102" t="s">
        <v>8</v>
      </c>
      <c r="K4" s="102" t="s">
        <v>9</v>
      </c>
      <c r="L4" s="102" t="s">
        <v>174</v>
      </c>
      <c r="M4" s="102" t="s">
        <v>196</v>
      </c>
      <c r="N4" s="102" t="s">
        <v>205</v>
      </c>
      <c r="O4" s="102" t="s">
        <v>209</v>
      </c>
      <c r="P4" s="102" t="s">
        <v>224</v>
      </c>
    </row>
    <row r="5" spans="1:16" s="29" customFormat="1">
      <c r="B5" s="49"/>
      <c r="C5" s="57"/>
      <c r="D5" s="57"/>
      <c r="E5" s="57"/>
      <c r="F5" s="57"/>
      <c r="G5" s="57"/>
      <c r="H5" s="57"/>
      <c r="I5" s="57"/>
      <c r="J5" s="57"/>
      <c r="K5" s="57"/>
    </row>
    <row r="6" spans="1:16">
      <c r="B6" s="104" t="s">
        <v>85</v>
      </c>
      <c r="C6" s="177">
        <v>34853</v>
      </c>
      <c r="D6" s="177">
        <v>40515</v>
      </c>
      <c r="E6" s="177">
        <v>55482</v>
      </c>
      <c r="F6" s="125">
        <v>44915</v>
      </c>
      <c r="G6" s="177">
        <v>47077</v>
      </c>
      <c r="H6" s="177">
        <v>44469</v>
      </c>
      <c r="I6" s="177">
        <v>66008</v>
      </c>
      <c r="J6" s="125">
        <v>113380</v>
      </c>
      <c r="K6" s="58">
        <v>111376</v>
      </c>
      <c r="L6" s="58">
        <v>112897</v>
      </c>
      <c r="M6" s="58">
        <v>107898</v>
      </c>
      <c r="N6" s="125">
        <v>143029</v>
      </c>
      <c r="O6" s="58">
        <v>148043</v>
      </c>
      <c r="P6" s="58">
        <v>229625</v>
      </c>
    </row>
    <row r="7" spans="1:16">
      <c r="B7" s="104" t="s">
        <v>86</v>
      </c>
      <c r="C7" s="177">
        <v>169511</v>
      </c>
      <c r="D7" s="177">
        <v>173816</v>
      </c>
      <c r="E7" s="177">
        <v>154500</v>
      </c>
      <c r="F7" s="125">
        <v>158509</v>
      </c>
      <c r="G7" s="177">
        <v>163475</v>
      </c>
      <c r="H7" s="177">
        <v>152948</v>
      </c>
      <c r="I7" s="177">
        <v>145023</v>
      </c>
      <c r="J7" s="125">
        <v>146986</v>
      </c>
      <c r="K7" s="58">
        <v>164618</v>
      </c>
      <c r="L7" s="58">
        <v>145029</v>
      </c>
      <c r="M7" s="58">
        <v>161858</v>
      </c>
      <c r="N7" s="125">
        <v>154702</v>
      </c>
      <c r="O7" s="58">
        <v>154522</v>
      </c>
      <c r="P7" s="58">
        <v>160594</v>
      </c>
    </row>
    <row r="8" spans="1:16" ht="20.100000000000001" customHeight="1">
      <c r="B8" s="105" t="s">
        <v>87</v>
      </c>
      <c r="C8" s="106">
        <v>204364</v>
      </c>
      <c r="D8" s="106">
        <v>214331</v>
      </c>
      <c r="E8" s="106">
        <v>209982</v>
      </c>
      <c r="F8" s="178">
        <v>203424</v>
      </c>
      <c r="G8" s="106">
        <v>210552</v>
      </c>
      <c r="H8" s="106">
        <v>197417</v>
      </c>
      <c r="I8" s="106">
        <v>211031</v>
      </c>
      <c r="J8" s="178">
        <v>260366</v>
      </c>
      <c r="K8" s="107">
        <f>K6+K7</f>
        <v>275994</v>
      </c>
      <c r="L8" s="107">
        <f>L6+L7</f>
        <v>257926</v>
      </c>
      <c r="M8" s="107">
        <f>M6+M7</f>
        <v>269756</v>
      </c>
      <c r="N8" s="178">
        <v>297731</v>
      </c>
      <c r="O8" s="107">
        <f>O6+O7</f>
        <v>302565</v>
      </c>
      <c r="P8" s="107">
        <f>P6+P7</f>
        <v>390219</v>
      </c>
    </row>
    <row r="9" spans="1:16">
      <c r="B9" s="104" t="s">
        <v>88</v>
      </c>
      <c r="C9" s="59">
        <v>511489</v>
      </c>
      <c r="D9" s="59">
        <v>517138</v>
      </c>
      <c r="E9" s="59">
        <v>496130</v>
      </c>
      <c r="F9" s="60">
        <v>487964</v>
      </c>
      <c r="G9" s="59">
        <v>481243</v>
      </c>
      <c r="H9" s="59">
        <v>493600</v>
      </c>
      <c r="I9" s="59">
        <v>484633</v>
      </c>
      <c r="J9" s="60">
        <v>476735</v>
      </c>
      <c r="K9" s="61">
        <v>497192</v>
      </c>
      <c r="L9" s="61">
        <v>500275</v>
      </c>
      <c r="M9" s="61">
        <v>489583</v>
      </c>
      <c r="N9" s="60">
        <v>478205</v>
      </c>
      <c r="O9" s="61">
        <v>476945</v>
      </c>
      <c r="P9" s="61">
        <v>487366</v>
      </c>
    </row>
    <row r="10" spans="1:16">
      <c r="B10" s="104" t="s">
        <v>89</v>
      </c>
      <c r="C10" s="62">
        <v>358914</v>
      </c>
      <c r="D10" s="62">
        <v>358464</v>
      </c>
      <c r="E10" s="62">
        <v>497877</v>
      </c>
      <c r="F10" s="60">
        <v>530840</v>
      </c>
      <c r="G10" s="62">
        <v>535304</v>
      </c>
      <c r="H10" s="62">
        <v>526372</v>
      </c>
      <c r="I10" s="62">
        <v>510341</v>
      </c>
      <c r="J10" s="60">
        <v>483701</v>
      </c>
      <c r="K10" s="63">
        <v>480671</v>
      </c>
      <c r="L10" s="63">
        <v>492195</v>
      </c>
      <c r="M10" s="63">
        <v>503515</v>
      </c>
      <c r="N10" s="60">
        <v>491543</v>
      </c>
      <c r="O10" s="63">
        <v>647687</v>
      </c>
      <c r="P10" s="63">
        <v>575310</v>
      </c>
    </row>
    <row r="11" spans="1:16" ht="20.100000000000001" customHeight="1">
      <c r="B11" s="105" t="s">
        <v>90</v>
      </c>
      <c r="C11" s="179">
        <v>870403</v>
      </c>
      <c r="D11" s="179">
        <v>875602</v>
      </c>
      <c r="E11" s="179">
        <v>994007</v>
      </c>
      <c r="F11" s="178">
        <v>1018804</v>
      </c>
      <c r="G11" s="179">
        <v>1016547</v>
      </c>
      <c r="H11" s="179">
        <v>1019972</v>
      </c>
      <c r="I11" s="179">
        <v>994974</v>
      </c>
      <c r="J11" s="178">
        <v>960436</v>
      </c>
      <c r="K11" s="64">
        <f>K9+K10</f>
        <v>977863</v>
      </c>
      <c r="L11" s="64">
        <f>L9+L10</f>
        <v>992470</v>
      </c>
      <c r="M11" s="64">
        <f>M9+M10</f>
        <v>993098</v>
      </c>
      <c r="N11" s="178">
        <v>969748</v>
      </c>
      <c r="O11" s="64">
        <f>O9+O10</f>
        <v>1124632</v>
      </c>
      <c r="P11" s="64">
        <f>P9+P10</f>
        <v>1062676</v>
      </c>
    </row>
    <row r="12" spans="1:16" ht="20.100000000000001" customHeight="1">
      <c r="B12" s="105" t="s">
        <v>91</v>
      </c>
      <c r="C12" s="179">
        <v>1074767</v>
      </c>
      <c r="D12" s="179">
        <v>1089933</v>
      </c>
      <c r="E12" s="179">
        <v>1203989</v>
      </c>
      <c r="F12" s="178">
        <v>1222228</v>
      </c>
      <c r="G12" s="179">
        <v>1227099</v>
      </c>
      <c r="H12" s="179">
        <v>1217389</v>
      </c>
      <c r="I12" s="179">
        <v>1206005</v>
      </c>
      <c r="J12" s="178">
        <v>1220802</v>
      </c>
      <c r="K12" s="64">
        <f>K11+K8</f>
        <v>1253857</v>
      </c>
      <c r="L12" s="64">
        <f>L11+L8</f>
        <v>1250396</v>
      </c>
      <c r="M12" s="64">
        <f>M11+M8</f>
        <v>1262854</v>
      </c>
      <c r="N12" s="178">
        <v>1267479</v>
      </c>
      <c r="O12" s="64">
        <f>O11+O8</f>
        <v>1427197</v>
      </c>
      <c r="P12" s="64">
        <f>P11+P8</f>
        <v>1452895</v>
      </c>
    </row>
    <row r="13" spans="1:16" s="3" customFormat="1">
      <c r="B13" s="180"/>
      <c r="C13" s="59"/>
      <c r="D13" s="59"/>
      <c r="E13" s="59"/>
      <c r="F13" s="59"/>
      <c r="G13" s="59"/>
      <c r="H13" s="59"/>
      <c r="I13" s="59"/>
      <c r="J13" s="59"/>
      <c r="K13" s="53"/>
      <c r="N13" s="59"/>
    </row>
    <row r="14" spans="1:16">
      <c r="B14" s="104" t="s">
        <v>92</v>
      </c>
      <c r="C14" s="181">
        <v>45306</v>
      </c>
      <c r="D14" s="181">
        <v>51806</v>
      </c>
      <c r="E14" s="181">
        <v>33013</v>
      </c>
      <c r="F14" s="125">
        <v>44154</v>
      </c>
      <c r="G14" s="181">
        <v>41608</v>
      </c>
      <c r="H14" s="181">
        <v>37047</v>
      </c>
      <c r="I14" s="181">
        <v>33399</v>
      </c>
      <c r="J14" s="125">
        <v>58618</v>
      </c>
      <c r="K14" s="65">
        <v>67151</v>
      </c>
      <c r="L14" s="65">
        <v>67084</v>
      </c>
      <c r="M14" s="65">
        <v>69704</v>
      </c>
      <c r="N14" s="125">
        <v>72498</v>
      </c>
      <c r="O14" s="65">
        <v>37199</v>
      </c>
      <c r="P14" s="65">
        <v>43826</v>
      </c>
    </row>
    <row r="15" spans="1:16">
      <c r="B15" s="104" t="s">
        <v>93</v>
      </c>
      <c r="C15" s="181">
        <v>2245</v>
      </c>
      <c r="D15" s="181">
        <v>2255</v>
      </c>
      <c r="E15" s="181">
        <v>2264</v>
      </c>
      <c r="F15" s="125">
        <v>2273</v>
      </c>
      <c r="G15" s="181">
        <v>2283</v>
      </c>
      <c r="H15" s="181">
        <v>2293</v>
      </c>
      <c r="I15" s="181">
        <v>2302</v>
      </c>
      <c r="J15" s="125">
        <v>1912</v>
      </c>
      <c r="K15" s="65">
        <v>1908</v>
      </c>
      <c r="L15" s="65">
        <v>1819</v>
      </c>
      <c r="M15" s="65">
        <v>1794</v>
      </c>
      <c r="N15" s="125">
        <v>1742</v>
      </c>
      <c r="O15" s="65">
        <v>3479</v>
      </c>
      <c r="P15" s="65">
        <v>3833</v>
      </c>
    </row>
    <row r="16" spans="1:16">
      <c r="B16" s="104" t="s">
        <v>94</v>
      </c>
      <c r="C16" s="62">
        <v>108004</v>
      </c>
      <c r="D16" s="62">
        <v>77328</v>
      </c>
      <c r="E16" s="62">
        <v>85386</v>
      </c>
      <c r="F16" s="60">
        <v>93627</v>
      </c>
      <c r="G16" s="62">
        <v>109629</v>
      </c>
      <c r="H16" s="62">
        <v>74087</v>
      </c>
      <c r="I16" s="62">
        <v>76334</v>
      </c>
      <c r="J16" s="60">
        <v>84768</v>
      </c>
      <c r="K16" s="52">
        <v>97514</v>
      </c>
      <c r="L16" s="52">
        <v>60853</v>
      </c>
      <c r="M16" s="52">
        <v>65156</v>
      </c>
      <c r="N16" s="60">
        <v>70356</v>
      </c>
      <c r="O16" s="52">
        <v>90929</v>
      </c>
      <c r="P16" s="52">
        <v>118397</v>
      </c>
    </row>
    <row r="17" spans="2:16">
      <c r="B17" s="105" t="s">
        <v>95</v>
      </c>
      <c r="C17" s="179">
        <v>155555</v>
      </c>
      <c r="D17" s="179">
        <v>131389</v>
      </c>
      <c r="E17" s="179">
        <v>120663</v>
      </c>
      <c r="F17" s="178">
        <v>140054</v>
      </c>
      <c r="G17" s="179">
        <v>153520</v>
      </c>
      <c r="H17" s="179">
        <v>113427</v>
      </c>
      <c r="I17" s="179">
        <v>112035</v>
      </c>
      <c r="J17" s="178">
        <v>145298</v>
      </c>
      <c r="K17" s="66">
        <f>K14+K15+K16</f>
        <v>166573</v>
      </c>
      <c r="L17" s="66">
        <f>L14+L15+L16</f>
        <v>129756</v>
      </c>
      <c r="M17" s="66">
        <f>M14+M15+M16</f>
        <v>136654</v>
      </c>
      <c r="N17" s="178">
        <v>144596</v>
      </c>
      <c r="O17" s="66">
        <f>O14+O15+O16</f>
        <v>131607</v>
      </c>
      <c r="P17" s="66">
        <f>P14+P15+P16</f>
        <v>166056</v>
      </c>
    </row>
    <row r="18" spans="2:16">
      <c r="B18" s="104" t="s">
        <v>96</v>
      </c>
      <c r="C18" s="181">
        <v>147011</v>
      </c>
      <c r="D18" s="181">
        <v>180697</v>
      </c>
      <c r="E18" s="181">
        <v>157820</v>
      </c>
      <c r="F18" s="125">
        <v>146006</v>
      </c>
      <c r="G18" s="181">
        <v>144526</v>
      </c>
      <c r="H18" s="181">
        <v>177889</v>
      </c>
      <c r="I18" s="181">
        <v>174986</v>
      </c>
      <c r="J18" s="125">
        <v>153183</v>
      </c>
      <c r="K18" s="65">
        <v>154845</v>
      </c>
      <c r="L18" s="65">
        <v>184338</v>
      </c>
      <c r="M18" s="65">
        <v>176643</v>
      </c>
      <c r="N18" s="125">
        <v>168493</v>
      </c>
      <c r="O18" s="65">
        <v>284413</v>
      </c>
      <c r="P18" s="65">
        <v>280411</v>
      </c>
    </row>
    <row r="19" spans="2:16">
      <c r="B19" s="104" t="s">
        <v>93</v>
      </c>
      <c r="C19" s="181">
        <v>42760</v>
      </c>
      <c r="D19" s="181">
        <v>41784</v>
      </c>
      <c r="E19" s="181">
        <v>41108</v>
      </c>
      <c r="F19" s="125">
        <v>40151</v>
      </c>
      <c r="G19" s="181">
        <v>39515</v>
      </c>
      <c r="H19" s="181">
        <v>39017</v>
      </c>
      <c r="I19" s="181">
        <v>38452</v>
      </c>
      <c r="J19" s="125">
        <v>31763</v>
      </c>
      <c r="K19" s="65">
        <v>30631</v>
      </c>
      <c r="L19" s="65">
        <v>29070</v>
      </c>
      <c r="M19" s="65">
        <v>27754</v>
      </c>
      <c r="N19" s="125">
        <v>26402</v>
      </c>
      <c r="O19" s="65">
        <v>26977</v>
      </c>
      <c r="P19" s="65">
        <v>27127</v>
      </c>
    </row>
    <row r="20" spans="2:16" ht="20.100000000000001" customHeight="1">
      <c r="B20" s="104" t="s">
        <v>97</v>
      </c>
      <c r="C20" s="62">
        <v>50608</v>
      </c>
      <c r="D20" s="62">
        <v>47559</v>
      </c>
      <c r="E20" s="62">
        <v>66348</v>
      </c>
      <c r="F20" s="60">
        <v>63716</v>
      </c>
      <c r="G20" s="62">
        <v>67818</v>
      </c>
      <c r="H20" s="62">
        <v>60576</v>
      </c>
      <c r="I20" s="62">
        <v>58841</v>
      </c>
      <c r="J20" s="60">
        <v>61175</v>
      </c>
      <c r="K20" s="52">
        <v>67361</v>
      </c>
      <c r="L20" s="52">
        <v>62324</v>
      </c>
      <c r="M20" s="52">
        <v>63230</v>
      </c>
      <c r="N20" s="60">
        <v>63457</v>
      </c>
      <c r="O20" s="52">
        <v>87657</v>
      </c>
      <c r="P20" s="52">
        <v>84223</v>
      </c>
    </row>
    <row r="21" spans="2:16" s="9" customFormat="1" ht="9.9499999999999993" customHeight="1">
      <c r="B21" s="105" t="s">
        <v>98</v>
      </c>
      <c r="C21" s="179">
        <v>240379</v>
      </c>
      <c r="D21" s="179">
        <v>270040</v>
      </c>
      <c r="E21" s="179">
        <v>265276</v>
      </c>
      <c r="F21" s="178">
        <v>249873</v>
      </c>
      <c r="G21" s="179">
        <v>251859</v>
      </c>
      <c r="H21" s="179">
        <v>277482</v>
      </c>
      <c r="I21" s="179">
        <v>272279</v>
      </c>
      <c r="J21" s="178">
        <v>246121</v>
      </c>
      <c r="K21" s="66">
        <f>K18+K19+K20</f>
        <v>252837</v>
      </c>
      <c r="L21" s="66">
        <f>L18+L19+L20</f>
        <v>275732</v>
      </c>
      <c r="M21" s="66">
        <f>M18+M19+M20</f>
        <v>267627</v>
      </c>
      <c r="N21" s="178">
        <v>258352</v>
      </c>
      <c r="O21" s="66">
        <f>O18+O19+O20</f>
        <v>399047</v>
      </c>
      <c r="P21" s="66">
        <f>P18+P19+P20</f>
        <v>391761</v>
      </c>
    </row>
    <row r="22" spans="2:16">
      <c r="B22" s="105" t="s">
        <v>99</v>
      </c>
      <c r="C22" s="179">
        <v>395934</v>
      </c>
      <c r="D22" s="179">
        <v>401429</v>
      </c>
      <c r="E22" s="179">
        <v>385939</v>
      </c>
      <c r="F22" s="178">
        <v>389927</v>
      </c>
      <c r="G22" s="179">
        <v>405379</v>
      </c>
      <c r="H22" s="179">
        <v>390909</v>
      </c>
      <c r="I22" s="179">
        <v>384314</v>
      </c>
      <c r="J22" s="178">
        <v>391419</v>
      </c>
      <c r="K22" s="64">
        <f>K21+K17</f>
        <v>419410</v>
      </c>
      <c r="L22" s="64">
        <f>L21+L17</f>
        <v>405488</v>
      </c>
      <c r="M22" s="64">
        <f>M21+M17</f>
        <v>404281</v>
      </c>
      <c r="N22" s="178">
        <v>402948</v>
      </c>
      <c r="O22" s="64">
        <f>O21+O17</f>
        <v>530654</v>
      </c>
      <c r="P22" s="64">
        <f>P21+P17</f>
        <v>557817</v>
      </c>
    </row>
    <row r="23" spans="2:16" s="3" customFormat="1">
      <c r="B23" s="182"/>
      <c r="C23" s="106"/>
      <c r="D23" s="106"/>
      <c r="E23" s="106"/>
      <c r="F23" s="106"/>
      <c r="G23" s="106"/>
      <c r="H23" s="106"/>
      <c r="I23" s="106"/>
      <c r="J23" s="106"/>
      <c r="K23" s="107"/>
      <c r="N23" s="106"/>
    </row>
    <row r="24" spans="2:16" ht="20.100000000000001" customHeight="1">
      <c r="B24" s="104" t="s">
        <v>100</v>
      </c>
      <c r="C24" s="62">
        <v>668142</v>
      </c>
      <c r="D24" s="62">
        <v>678519</v>
      </c>
      <c r="E24" s="62">
        <v>700567</v>
      </c>
      <c r="F24" s="60">
        <v>713952</v>
      </c>
      <c r="G24" s="62">
        <v>704237</v>
      </c>
      <c r="H24" s="62">
        <v>706843</v>
      </c>
      <c r="I24" s="62">
        <v>702695</v>
      </c>
      <c r="J24" s="60">
        <v>717239</v>
      </c>
      <c r="K24" s="52">
        <v>718765</v>
      </c>
      <c r="L24" s="52">
        <v>728947</v>
      </c>
      <c r="M24" s="52">
        <v>740384</v>
      </c>
      <c r="N24" s="60">
        <v>748208</v>
      </c>
      <c r="O24" s="52">
        <v>742197</v>
      </c>
      <c r="P24" s="52">
        <v>747644</v>
      </c>
    </row>
    <row r="25" spans="2:16" ht="20.100000000000001" customHeight="1">
      <c r="B25" s="104" t="s">
        <v>101</v>
      </c>
      <c r="C25" s="62">
        <v>10691</v>
      </c>
      <c r="D25" s="62">
        <v>9985</v>
      </c>
      <c r="E25" s="62">
        <v>117483</v>
      </c>
      <c r="F25" s="60">
        <v>118349</v>
      </c>
      <c r="G25" s="62">
        <v>117483</v>
      </c>
      <c r="H25" s="62">
        <v>119637</v>
      </c>
      <c r="I25" s="62">
        <v>118996</v>
      </c>
      <c r="J25" s="60">
        <v>112144</v>
      </c>
      <c r="K25" s="52">
        <v>115682</v>
      </c>
      <c r="L25" s="52">
        <v>115961</v>
      </c>
      <c r="M25" s="52">
        <v>118189</v>
      </c>
      <c r="N25" s="60">
        <v>116323</v>
      </c>
      <c r="O25" s="52">
        <v>154346</v>
      </c>
      <c r="P25" s="52">
        <v>147434</v>
      </c>
    </row>
    <row r="26" spans="2:16">
      <c r="B26" s="105" t="s">
        <v>102</v>
      </c>
      <c r="C26" s="179">
        <v>678833</v>
      </c>
      <c r="D26" s="179">
        <v>688504</v>
      </c>
      <c r="E26" s="179">
        <v>818050</v>
      </c>
      <c r="F26" s="178">
        <v>832301</v>
      </c>
      <c r="G26" s="179">
        <v>821720</v>
      </c>
      <c r="H26" s="179">
        <v>826480</v>
      </c>
      <c r="I26" s="179">
        <v>821691</v>
      </c>
      <c r="J26" s="178">
        <v>829383</v>
      </c>
      <c r="K26" s="64">
        <f>K24+K25</f>
        <v>834447</v>
      </c>
      <c r="L26" s="64">
        <f>L24+L25</f>
        <v>844908</v>
      </c>
      <c r="M26" s="64">
        <f>M24+M25</f>
        <v>858573</v>
      </c>
      <c r="N26" s="178">
        <v>864531</v>
      </c>
      <c r="O26" s="64">
        <f>O24+O25</f>
        <v>896543</v>
      </c>
      <c r="P26" s="64">
        <f>P24+P25</f>
        <v>895078</v>
      </c>
    </row>
    <row r="27" spans="2:16">
      <c r="B27" s="105" t="s">
        <v>103</v>
      </c>
      <c r="C27" s="179">
        <v>1074767</v>
      </c>
      <c r="D27" s="179">
        <v>1089933</v>
      </c>
      <c r="E27" s="179">
        <v>1203989</v>
      </c>
      <c r="F27" s="178">
        <v>1222228</v>
      </c>
      <c r="G27" s="179">
        <v>1227099</v>
      </c>
      <c r="H27" s="179">
        <v>1217389</v>
      </c>
      <c r="I27" s="179">
        <v>1206005</v>
      </c>
      <c r="J27" s="178">
        <v>1220802</v>
      </c>
      <c r="K27" s="64">
        <f>K26+K22</f>
        <v>1253857</v>
      </c>
      <c r="L27" s="64">
        <f>L26+L22</f>
        <v>1250396</v>
      </c>
      <c r="M27" s="64">
        <f>M26+M22</f>
        <v>1262854</v>
      </c>
      <c r="N27" s="178">
        <v>1267479</v>
      </c>
      <c r="O27" s="64">
        <f>O26+O22</f>
        <v>1427197</v>
      </c>
      <c r="P27" s="64">
        <f>P26+P22</f>
        <v>1452895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34.85546875" style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138" customWidth="1"/>
    <col min="17" max="18" width="11.42578125" style="1" customWidth="1"/>
    <col min="19" max="16384" width="11.42578125" style="1"/>
  </cols>
  <sheetData>
    <row r="1" spans="2:20">
      <c r="B1" s="129" t="s">
        <v>163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174</v>
      </c>
      <c r="P1" s="32" t="s">
        <v>196</v>
      </c>
      <c r="Q1" s="32" t="s">
        <v>205</v>
      </c>
      <c r="R1" s="33">
        <v>2016</v>
      </c>
      <c r="S1" s="32" t="s">
        <v>209</v>
      </c>
      <c r="T1" s="32" t="s">
        <v>224</v>
      </c>
    </row>
    <row r="2" spans="2:20">
      <c r="B2" s="39" t="s">
        <v>144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Q2" s="138"/>
      <c r="R2" s="35"/>
      <c r="S2" s="138"/>
      <c r="T2" s="138"/>
    </row>
    <row r="3" spans="2:20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138"/>
      <c r="R3" s="35"/>
      <c r="S3" s="138"/>
      <c r="T3" s="138"/>
    </row>
    <row r="4" spans="2:20">
      <c r="B4" s="70" t="s">
        <v>198</v>
      </c>
      <c r="C4" s="108"/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  <c r="Q4" s="10">
        <v>21913.389317334702</v>
      </c>
      <c r="R4" s="11">
        <f>SUM(N4:Q4)</f>
        <v>86676.264109999902</v>
      </c>
      <c r="S4" s="10">
        <v>20288.936850000002</v>
      </c>
      <c r="T4" s="10">
        <v>19080.334279999999</v>
      </c>
    </row>
    <row r="5" spans="2:20">
      <c r="B5" s="70" t="s">
        <v>200</v>
      </c>
      <c r="C5" s="108"/>
      <c r="D5" s="163">
        <v>2601</v>
      </c>
      <c r="E5" s="163">
        <v>2624.2927800000007</v>
      </c>
      <c r="F5" s="163">
        <v>8547.4703815095909</v>
      </c>
      <c r="G5" s="163">
        <v>8740.054371300319</v>
      </c>
      <c r="H5" s="156">
        <f t="shared" ref="H5:H6" si="1">SUM(D5:G5)</f>
        <v>22512.81753280991</v>
      </c>
      <c r="I5" s="163">
        <v>8786.5148703248287</v>
      </c>
      <c r="J5" s="163">
        <v>6153.7805177301507</v>
      </c>
      <c r="K5" s="163">
        <v>7726.3615135191803</v>
      </c>
      <c r="L5" s="163">
        <v>7644.5763460266198</v>
      </c>
      <c r="M5" s="156">
        <f t="shared" si="0"/>
        <v>30311.23324760078</v>
      </c>
      <c r="N5" s="163">
        <v>7238.7323742223889</v>
      </c>
      <c r="O5" s="163">
        <v>7564.9275457776112</v>
      </c>
      <c r="P5" s="163">
        <v>7628.8761799999993</v>
      </c>
      <c r="Q5" s="163">
        <v>7670.6332000000039</v>
      </c>
      <c r="R5" s="156">
        <f>SUM(N5:Q5)</f>
        <v>30103.169300000001</v>
      </c>
      <c r="S5" s="163">
        <v>8224.9776099999999</v>
      </c>
      <c r="T5" s="10">
        <v>7973.1604399999997</v>
      </c>
    </row>
    <row r="6" spans="2:20">
      <c r="B6" s="70" t="s">
        <v>203</v>
      </c>
      <c r="C6" s="108"/>
      <c r="D6" s="158">
        <v>40660.380006591877</v>
      </c>
      <c r="E6" s="158">
        <v>42427.24137340812</v>
      </c>
      <c r="F6" s="158">
        <v>41897.44554849041</v>
      </c>
      <c r="G6" s="158">
        <v>41147.607768699672</v>
      </c>
      <c r="H6" s="156">
        <f t="shared" si="1"/>
        <v>166132.67469719009</v>
      </c>
      <c r="I6" s="158">
        <v>38549.574885898306</v>
      </c>
      <c r="J6" s="158">
        <v>39264.896526046723</v>
      </c>
      <c r="K6" s="158">
        <v>38777.007226480826</v>
      </c>
      <c r="L6" s="158">
        <v>37269.153323973384</v>
      </c>
      <c r="M6" s="156">
        <f t="shared" si="0"/>
        <v>153860.63196239923</v>
      </c>
      <c r="N6" s="158">
        <v>36349.765365777639</v>
      </c>
      <c r="O6" s="163">
        <v>40231.832634222359</v>
      </c>
      <c r="P6" s="163">
        <v>41785.99110733479</v>
      </c>
      <c r="Q6" s="163">
        <v>38848.050654426093</v>
      </c>
      <c r="R6" s="156">
        <f>SUM(N6:Q6)</f>
        <v>157215.63976176089</v>
      </c>
      <c r="S6" s="163">
        <v>36006.197767488207</v>
      </c>
      <c r="T6" s="10">
        <v>36565.903710911094</v>
      </c>
    </row>
    <row r="7" spans="2:20" s="3" customFormat="1" ht="6.95" customHeight="1">
      <c r="B7" s="36"/>
      <c r="C7" s="41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</row>
    <row r="8" spans="2:20" s="2" customFormat="1">
      <c r="B8" s="42" t="s">
        <v>0</v>
      </c>
      <c r="C8" s="13"/>
      <c r="D8" s="183">
        <f t="shared" ref="D8:R8" si="2">D17</f>
        <v>61235.380006591877</v>
      </c>
      <c r="E8" s="183">
        <f t="shared" si="2"/>
        <v>63695.869993408131</v>
      </c>
      <c r="F8" s="183">
        <f t="shared" si="2"/>
        <v>78910.75</v>
      </c>
      <c r="G8" s="183">
        <f t="shared" si="2"/>
        <v>79722</v>
      </c>
      <c r="H8" s="184">
        <f t="shared" si="2"/>
        <v>283564</v>
      </c>
      <c r="I8" s="183">
        <f t="shared" si="2"/>
        <v>71091</v>
      </c>
      <c r="J8" s="183">
        <f t="shared" si="2"/>
        <v>70517</v>
      </c>
      <c r="K8" s="183">
        <f t="shared" si="2"/>
        <v>70280</v>
      </c>
      <c r="L8" s="183">
        <f t="shared" si="2"/>
        <v>68058</v>
      </c>
      <c r="M8" s="184">
        <f t="shared" si="2"/>
        <v>279946</v>
      </c>
      <c r="N8" s="183">
        <f t="shared" si="2"/>
        <v>65524</v>
      </c>
      <c r="O8" s="183">
        <f t="shared" si="2"/>
        <v>70549</v>
      </c>
      <c r="P8" s="183">
        <f t="shared" si="2"/>
        <v>69490</v>
      </c>
      <c r="Q8" s="183">
        <f t="shared" si="2"/>
        <v>68431.920521760796</v>
      </c>
      <c r="R8" s="184">
        <f t="shared" si="2"/>
        <v>273994.92052176083</v>
      </c>
      <c r="S8" s="183">
        <f t="shared" ref="S8" si="3">S17</f>
        <v>64520.1122274882</v>
      </c>
      <c r="T8" s="183">
        <f>T17</f>
        <v>63619.398430911111</v>
      </c>
    </row>
    <row r="9" spans="2:20" s="2" customFormat="1">
      <c r="B9" s="4"/>
      <c r="D9" s="22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</row>
    <row r="10" spans="2:20">
      <c r="B10" s="6" t="s">
        <v>199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</row>
    <row r="11" spans="2:20">
      <c r="B11" s="6" t="s">
        <v>201</v>
      </c>
      <c r="D11" s="163"/>
      <c r="E11" s="163"/>
      <c r="F11" s="163"/>
      <c r="G11" s="163"/>
      <c r="H11" s="172"/>
      <c r="I11" s="172"/>
      <c r="J11" s="172"/>
      <c r="K11" s="172"/>
      <c r="L11" s="163"/>
      <c r="M11" s="163"/>
      <c r="N11" s="172"/>
      <c r="O11" s="186"/>
      <c r="P11" s="186"/>
      <c r="Q11" s="186"/>
      <c r="R11" s="163"/>
      <c r="S11" s="186"/>
      <c r="T11" s="186"/>
    </row>
    <row r="12" spans="2:20">
      <c r="B12" s="6" t="s">
        <v>202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68"/>
      <c r="P12" s="165"/>
      <c r="Q12" s="165"/>
      <c r="R12" s="172"/>
      <c r="S12" s="165"/>
      <c r="T12" s="165"/>
    </row>
    <row r="13" spans="2:20" s="214" customFormat="1">
      <c r="B13" s="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</row>
    <row r="14" spans="2:20"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</row>
    <row r="15" spans="2:20">
      <c r="B15" s="39" t="s">
        <v>143</v>
      </c>
      <c r="C15" s="39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68"/>
      <c r="P15" s="165"/>
      <c r="Q15" s="165"/>
      <c r="R15" s="187"/>
      <c r="S15" s="165"/>
      <c r="T15" s="165"/>
    </row>
    <row r="16" spans="2:20">
      <c r="B16" s="34"/>
      <c r="C16" s="34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68"/>
      <c r="P16" s="165"/>
      <c r="Q16" s="165"/>
      <c r="R16" s="188"/>
      <c r="S16" s="165"/>
      <c r="T16" s="165"/>
    </row>
    <row r="17" spans="2:20">
      <c r="B17" s="70" t="s">
        <v>23</v>
      </c>
      <c r="C17" s="8"/>
      <c r="D17" s="188">
        <f>D32+D46</f>
        <v>61235.380006591877</v>
      </c>
      <c r="E17" s="188">
        <f>E32+E46</f>
        <v>63695.869993408131</v>
      </c>
      <c r="F17" s="188">
        <f>F32+F46</f>
        <v>78910.75</v>
      </c>
      <c r="G17" s="188">
        <f>G32+G46</f>
        <v>79722</v>
      </c>
      <c r="H17" s="189">
        <f>H32+H46</f>
        <v>283564</v>
      </c>
      <c r="I17" s="188">
        <f t="shared" ref="I17:N17" si="4">I32+I46</f>
        <v>71091</v>
      </c>
      <c r="J17" s="188">
        <f t="shared" si="4"/>
        <v>70517</v>
      </c>
      <c r="K17" s="188">
        <f t="shared" si="4"/>
        <v>70280</v>
      </c>
      <c r="L17" s="188">
        <f t="shared" si="4"/>
        <v>68058</v>
      </c>
      <c r="M17" s="189">
        <f>M32+M46</f>
        <v>279946</v>
      </c>
      <c r="N17" s="188">
        <f t="shared" si="4"/>
        <v>65524</v>
      </c>
      <c r="O17" s="169">
        <f t="shared" ref="O17:P19" si="5">O32+O46</f>
        <v>70549</v>
      </c>
      <c r="P17" s="169">
        <f t="shared" si="5"/>
        <v>69490</v>
      </c>
      <c r="Q17" s="169">
        <f t="shared" ref="Q17:S17" si="6">Q32+Q46</f>
        <v>68431.920521760796</v>
      </c>
      <c r="R17" s="189">
        <f>R32+R46</f>
        <v>273994.92052176083</v>
      </c>
      <c r="S17" s="169">
        <f t="shared" si="6"/>
        <v>64520.1122274882</v>
      </c>
      <c r="T17" s="169">
        <f t="shared" ref="T17" si="7">T32+T46</f>
        <v>63619.398430911111</v>
      </c>
    </row>
    <row r="18" spans="2:20">
      <c r="B18" s="70" t="s">
        <v>10</v>
      </c>
      <c r="C18" s="8"/>
      <c r="D18" s="188">
        <f>D33+D47</f>
        <v>-43513.10429945412</v>
      </c>
      <c r="E18" s="188">
        <f t="shared" ref="E18:E19" si="8">E33+E47</f>
        <v>-45820.056668369129</v>
      </c>
      <c r="F18" s="188">
        <f t="shared" ref="F18:I18" si="9">F33+F47</f>
        <v>-53027.606440115705</v>
      </c>
      <c r="G18" s="188">
        <f t="shared" si="9"/>
        <v>-54063.973230448908</v>
      </c>
      <c r="H18" s="189">
        <f t="shared" ref="H18" si="10">H33+H47</f>
        <v>-196424.74063838786</v>
      </c>
      <c r="I18" s="188">
        <f t="shared" si="9"/>
        <v>-48753.891857382187</v>
      </c>
      <c r="J18" s="188">
        <f t="shared" ref="J18:N21" si="11">J33+J47</f>
        <v>-44894.207639611122</v>
      </c>
      <c r="K18" s="188">
        <f t="shared" si="11"/>
        <v>-44906.855236794559</v>
      </c>
      <c r="L18" s="188">
        <f t="shared" si="11"/>
        <v>-45915.409196367917</v>
      </c>
      <c r="M18" s="189">
        <f t="shared" si="11"/>
        <v>-184470.36393015579</v>
      </c>
      <c r="N18" s="188">
        <f t="shared" si="11"/>
        <v>-43579.926165873891</v>
      </c>
      <c r="O18" s="169">
        <f t="shared" si="5"/>
        <v>-45725.073834126109</v>
      </c>
      <c r="P18" s="169">
        <f t="shared" si="5"/>
        <v>-45966</v>
      </c>
      <c r="Q18" s="169">
        <f t="shared" ref="Q18:S21" si="12">Q33+Q47</f>
        <v>-48595.313997051504</v>
      </c>
      <c r="R18" s="189">
        <f t="shared" si="12"/>
        <v>-183866.3139970515</v>
      </c>
      <c r="S18" s="169">
        <f t="shared" ref="S18:T18" si="13">S33+S47</f>
        <v>-44974.944430072799</v>
      </c>
      <c r="T18" s="169">
        <f t="shared" si="13"/>
        <v>-45407.969250350994</v>
      </c>
    </row>
    <row r="19" spans="2:20" s="2" customFormat="1">
      <c r="B19" s="109" t="s">
        <v>28</v>
      </c>
      <c r="C19" s="16"/>
      <c r="D19" s="190">
        <f>D34+D48</f>
        <v>17722.275707137756</v>
      </c>
      <c r="E19" s="190">
        <f t="shared" si="8"/>
        <v>17875.813325039002</v>
      </c>
      <c r="F19" s="190">
        <f t="shared" ref="F19:I19" si="14">F34+F48</f>
        <v>25883.143559884291</v>
      </c>
      <c r="G19" s="190">
        <f t="shared" si="14"/>
        <v>25658.026769551092</v>
      </c>
      <c r="H19" s="191">
        <f t="shared" ref="H19" si="15">H34+H48</f>
        <v>87139.259361612145</v>
      </c>
      <c r="I19" s="190">
        <f t="shared" si="14"/>
        <v>22337.108142617813</v>
      </c>
      <c r="J19" s="190">
        <f t="shared" ref="J19:N19" si="16">J34+J48</f>
        <v>25622.792360388881</v>
      </c>
      <c r="K19" s="190">
        <f t="shared" si="16"/>
        <v>25373.144763205441</v>
      </c>
      <c r="L19" s="190">
        <f t="shared" si="16"/>
        <v>22142.590803632083</v>
      </c>
      <c r="M19" s="191">
        <f t="shared" si="11"/>
        <v>95475.636069844215</v>
      </c>
      <c r="N19" s="190">
        <f t="shared" si="16"/>
        <v>21944.073834126109</v>
      </c>
      <c r="O19" s="170">
        <f t="shared" si="5"/>
        <v>24823.926165873891</v>
      </c>
      <c r="P19" s="170">
        <f t="shared" si="5"/>
        <v>23524</v>
      </c>
      <c r="Q19" s="170">
        <f t="shared" ref="Q19:S19" si="17">Q34+Q48</f>
        <v>19836.606524709292</v>
      </c>
      <c r="R19" s="191">
        <f t="shared" si="12"/>
        <v>90128.606524709292</v>
      </c>
      <c r="S19" s="170">
        <f t="shared" si="17"/>
        <v>19545.167797415401</v>
      </c>
      <c r="T19" s="170">
        <f t="shared" ref="T19" si="18">T34+T48</f>
        <v>18211.429180560117</v>
      </c>
    </row>
    <row r="20" spans="2:20">
      <c r="B20" s="70" t="s">
        <v>11</v>
      </c>
      <c r="C20" s="8"/>
      <c r="D20" s="188">
        <f>D35+D49</f>
        <v>-7472.6000316726222</v>
      </c>
      <c r="E20" s="188">
        <f t="shared" ref="E20:G21" si="19">E35+E49</f>
        <v>-10195.458968932278</v>
      </c>
      <c r="F20" s="188">
        <f t="shared" si="19"/>
        <v>-10476.412962305223</v>
      </c>
      <c r="G20" s="188">
        <f t="shared" si="19"/>
        <v>-10831.94354313045</v>
      </c>
      <c r="H20" s="189">
        <f t="shared" ref="H20" si="20">H35+H49</f>
        <v>-38976.415506040576</v>
      </c>
      <c r="I20" s="188">
        <f t="shared" ref="I20:N20" si="21">I35+I49</f>
        <v>-8356.7124508762208</v>
      </c>
      <c r="J20" s="188">
        <f t="shared" si="21"/>
        <v>-9520.2438590328948</v>
      </c>
      <c r="K20" s="188">
        <f t="shared" si="21"/>
        <v>-9036.31242751028</v>
      </c>
      <c r="L20" s="188">
        <f t="shared" si="21"/>
        <v>-10072.684515533168</v>
      </c>
      <c r="M20" s="189">
        <f t="shared" si="11"/>
        <v>-36985.95325295256</v>
      </c>
      <c r="N20" s="188">
        <f t="shared" si="21"/>
        <v>-8581.3364657193197</v>
      </c>
      <c r="O20" s="169">
        <f>O35+O49</f>
        <v>-8764.6635342806803</v>
      </c>
      <c r="P20" s="169">
        <f t="shared" ref="P20:Q20" si="22">P35+P49</f>
        <v>-9079</v>
      </c>
      <c r="Q20" s="169">
        <f t="shared" si="22"/>
        <v>-8934.530729673399</v>
      </c>
      <c r="R20" s="189">
        <f t="shared" si="12"/>
        <v>-35359.530729673395</v>
      </c>
      <c r="S20" s="169">
        <f t="shared" si="12"/>
        <v>-8939.3943932031998</v>
      </c>
      <c r="T20" s="169">
        <f t="shared" ref="T20" si="23">T35+T49</f>
        <v>-8934.6607379423003</v>
      </c>
    </row>
    <row r="21" spans="2:20" s="2" customFormat="1">
      <c r="B21" s="109" t="s">
        <v>27</v>
      </c>
      <c r="C21" s="16"/>
      <c r="D21" s="190">
        <f>D36+D50</f>
        <v>10249.675675465132</v>
      </c>
      <c r="E21" s="190">
        <f t="shared" si="19"/>
        <v>7680.3543561067236</v>
      </c>
      <c r="F21" s="190">
        <f t="shared" si="19"/>
        <v>15406.730597579068</v>
      </c>
      <c r="G21" s="190">
        <f t="shared" si="19"/>
        <v>14826.08322642064</v>
      </c>
      <c r="H21" s="191">
        <f t="shared" ref="H21" si="24">H36+H50</f>
        <v>48162.843855571569</v>
      </c>
      <c r="I21" s="190">
        <f t="shared" ref="I21:N21" si="25">I36+I50</f>
        <v>13980.395691741594</v>
      </c>
      <c r="J21" s="190">
        <f t="shared" si="25"/>
        <v>16102.548501355986</v>
      </c>
      <c r="K21" s="190">
        <f t="shared" si="25"/>
        <v>16336.832335695161</v>
      </c>
      <c r="L21" s="190">
        <f t="shared" si="25"/>
        <v>12069.906288098917</v>
      </c>
      <c r="M21" s="191">
        <f t="shared" si="11"/>
        <v>58489.682816891655</v>
      </c>
      <c r="N21" s="190">
        <f t="shared" si="25"/>
        <v>13362.737368406788</v>
      </c>
      <c r="O21" s="170">
        <f>O36+O50</f>
        <v>16059.262631593212</v>
      </c>
      <c r="P21" s="170">
        <f>P36+P50</f>
        <v>14445</v>
      </c>
      <c r="Q21" s="170">
        <f>Q36+Q50</f>
        <v>10902.075795035893</v>
      </c>
      <c r="R21" s="191">
        <f t="shared" si="12"/>
        <v>54769.075795035897</v>
      </c>
      <c r="S21" s="170">
        <f>S36+S50</f>
        <v>10605.773404212199</v>
      </c>
      <c r="T21" s="170">
        <f>T36+T50</f>
        <v>9276.768442617813</v>
      </c>
    </row>
    <row r="22" spans="2:20">
      <c r="B22" s="34"/>
      <c r="C22" s="7"/>
      <c r="D22" s="188"/>
      <c r="E22" s="188"/>
      <c r="F22" s="188"/>
      <c r="G22" s="188"/>
      <c r="H22" s="169"/>
      <c r="I22" s="188"/>
      <c r="J22" s="188"/>
      <c r="K22" s="188"/>
      <c r="L22" s="188"/>
      <c r="M22" s="169"/>
      <c r="N22" s="188"/>
      <c r="O22" s="169"/>
      <c r="P22" s="169"/>
      <c r="Q22" s="169"/>
      <c r="R22" s="169"/>
      <c r="S22" s="169"/>
      <c r="T22" s="169"/>
    </row>
    <row r="23" spans="2:20">
      <c r="B23" s="34" t="s">
        <v>12</v>
      </c>
      <c r="C23" s="7"/>
      <c r="D23" s="188">
        <f>D38+D52</f>
        <v>18749.675675465132</v>
      </c>
      <c r="E23" s="188">
        <f t="shared" ref="E23:N24" si="26">E38+E52</f>
        <v>16502.354356106724</v>
      </c>
      <c r="F23" s="188">
        <f t="shared" si="26"/>
        <v>25221.730597579066</v>
      </c>
      <c r="G23" s="188">
        <f t="shared" si="26"/>
        <v>25313.08322642064</v>
      </c>
      <c r="H23" s="189">
        <f t="shared" ref="H23" si="27">H38+H52</f>
        <v>85786.843855571569</v>
      </c>
      <c r="I23" s="188">
        <f t="shared" si="26"/>
        <v>25015.395691741593</v>
      </c>
      <c r="J23" s="188">
        <f t="shared" si="26"/>
        <v>26739.548501355988</v>
      </c>
      <c r="K23" s="188">
        <f t="shared" si="26"/>
        <v>27160.832335695159</v>
      </c>
      <c r="L23" s="188">
        <f t="shared" si="26"/>
        <v>23578.968586700077</v>
      </c>
      <c r="M23" s="189">
        <f t="shared" si="26"/>
        <v>102494.74511549281</v>
      </c>
      <c r="N23" s="188">
        <f t="shared" si="26"/>
        <v>24468.091046932928</v>
      </c>
      <c r="O23" s="169">
        <f>O38+O52</f>
        <v>27475.908953067072</v>
      </c>
      <c r="P23" s="169">
        <f>P38+P52</f>
        <v>26080</v>
      </c>
      <c r="Q23" s="169">
        <f>Q38+Q52</f>
        <v>22907.300409060699</v>
      </c>
      <c r="R23" s="189">
        <f t="shared" ref="R23:R24" si="28">R38+R52</f>
        <v>100931.3004090607</v>
      </c>
      <c r="S23" s="169">
        <f>S38+S52</f>
        <v>22529.5674811809</v>
      </c>
      <c r="T23" s="169">
        <f>T38+T52</f>
        <v>20355.740864259304</v>
      </c>
    </row>
    <row r="24" spans="2:20">
      <c r="B24" s="34" t="s">
        <v>164</v>
      </c>
      <c r="C24" s="7"/>
      <c r="D24" s="188">
        <f>D39+D53</f>
        <v>8500</v>
      </c>
      <c r="E24" s="188">
        <f t="shared" ref="E24:N24" si="29">E39+E53</f>
        <v>8822</v>
      </c>
      <c r="F24" s="188">
        <f t="shared" si="29"/>
        <v>9815</v>
      </c>
      <c r="G24" s="188">
        <f t="shared" si="29"/>
        <v>10487</v>
      </c>
      <c r="H24" s="189">
        <f t="shared" ref="H24" si="30">H39+H53</f>
        <v>37624</v>
      </c>
      <c r="I24" s="188">
        <f t="shared" si="29"/>
        <v>11035</v>
      </c>
      <c r="J24" s="188">
        <f t="shared" si="29"/>
        <v>10637</v>
      </c>
      <c r="K24" s="188">
        <f t="shared" si="29"/>
        <v>10824</v>
      </c>
      <c r="L24" s="188">
        <f t="shared" si="29"/>
        <v>11509.06229860116</v>
      </c>
      <c r="M24" s="189">
        <f t="shared" si="26"/>
        <v>44005.062298601159</v>
      </c>
      <c r="N24" s="188">
        <f t="shared" si="29"/>
        <v>11105.35367852614</v>
      </c>
      <c r="O24" s="169">
        <f>O39+O53</f>
        <v>11416.64632147386</v>
      </c>
      <c r="P24" s="169">
        <f t="shared" ref="P24:Q24" si="31">P39+P53</f>
        <v>11635</v>
      </c>
      <c r="Q24" s="169">
        <f t="shared" si="31"/>
        <v>12005.224614024801</v>
      </c>
      <c r="R24" s="189">
        <f t="shared" si="28"/>
        <v>46162.224614024803</v>
      </c>
      <c r="S24" s="169">
        <f>S39+S53</f>
        <v>11924.422503673002</v>
      </c>
      <c r="T24" s="169">
        <f t="shared" ref="T24" si="32">T39+T53</f>
        <v>11078.343994937197</v>
      </c>
    </row>
    <row r="25" spans="2:20">
      <c r="B25" s="34"/>
      <c r="C25" s="34"/>
      <c r="D25" s="192"/>
      <c r="E25" s="192"/>
      <c r="F25" s="192"/>
      <c r="G25" s="192"/>
      <c r="H25" s="193"/>
      <c r="I25" s="192"/>
      <c r="J25" s="192"/>
      <c r="K25" s="192"/>
      <c r="L25" s="192"/>
      <c r="M25" s="193"/>
      <c r="N25" s="5"/>
      <c r="O25" s="137"/>
      <c r="P25" s="137"/>
      <c r="Q25" s="137"/>
      <c r="R25" s="193"/>
      <c r="S25" s="137"/>
      <c r="T25" s="137"/>
    </row>
    <row r="26" spans="2:20">
      <c r="B26" s="34" t="s">
        <v>177</v>
      </c>
      <c r="C26" s="34"/>
      <c r="D26" s="161">
        <f t="shared" ref="D26:N26" si="33">D23/D17</f>
        <v>0.30619023958774755</v>
      </c>
      <c r="E26" s="161">
        <f t="shared" si="33"/>
        <v>0.2590804452127673</v>
      </c>
      <c r="F26" s="161">
        <f t="shared" si="33"/>
        <v>0.3196235062723275</v>
      </c>
      <c r="G26" s="161">
        <f t="shared" si="33"/>
        <v>0.31751691159806128</v>
      </c>
      <c r="H26" s="162">
        <f>H23/H17</f>
        <v>0.30253080029753976</v>
      </c>
      <c r="I26" s="161">
        <f t="shared" si="33"/>
        <v>0.35187851755836314</v>
      </c>
      <c r="J26" s="161">
        <f t="shared" si="33"/>
        <v>0.37919293931046399</v>
      </c>
      <c r="K26" s="161">
        <f t="shared" si="33"/>
        <v>0.3864660264043136</v>
      </c>
      <c r="L26" s="161">
        <f t="shared" si="33"/>
        <v>0.34645403312909689</v>
      </c>
      <c r="M26" s="162">
        <f>M23/M17</f>
        <v>0.36612327061466432</v>
      </c>
      <c r="N26" s="161">
        <f t="shared" si="33"/>
        <v>0.37342181562378562</v>
      </c>
      <c r="O26" s="92">
        <f t="shared" ref="O26" si="34">O23/O17</f>
        <v>0.38945851752777605</v>
      </c>
      <c r="P26" s="92">
        <f t="shared" ref="P26:Q26" si="35">P23/P17</f>
        <v>0.3753057993955965</v>
      </c>
      <c r="Q26" s="92">
        <f t="shared" si="35"/>
        <v>0.33474583548734926</v>
      </c>
      <c r="R26" s="162">
        <f>R23/R17</f>
        <v>0.36836923917005493</v>
      </c>
      <c r="S26" s="92">
        <f t="shared" ref="S26:T26" si="36">S23/S17</f>
        <v>0.34918673733463201</v>
      </c>
      <c r="T26" s="92">
        <f t="shared" si="36"/>
        <v>0.31996122827796097</v>
      </c>
    </row>
    <row r="27" spans="2:20">
      <c r="B27" s="34" t="s">
        <v>145</v>
      </c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68"/>
      <c r="P27" s="169"/>
      <c r="Q27" s="169"/>
      <c r="R27" s="172"/>
      <c r="S27" s="169"/>
      <c r="T27" s="169"/>
    </row>
    <row r="28" spans="2:20"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68"/>
      <c r="P28" s="169"/>
      <c r="Q28" s="169"/>
      <c r="R28" s="172"/>
      <c r="S28" s="169"/>
      <c r="T28" s="169"/>
    </row>
    <row r="29" spans="2:20"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68"/>
      <c r="P29" s="169"/>
      <c r="Q29" s="169"/>
      <c r="R29" s="172"/>
      <c r="S29" s="169"/>
      <c r="T29" s="169"/>
    </row>
    <row r="30" spans="2:20">
      <c r="B30" s="39" t="s">
        <v>167</v>
      </c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68"/>
      <c r="P30" s="169"/>
      <c r="Q30" s="169"/>
      <c r="R30" s="172"/>
      <c r="S30" s="169"/>
      <c r="T30" s="169"/>
    </row>
    <row r="31" spans="2:20"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68"/>
      <c r="P31" s="169"/>
      <c r="Q31" s="169"/>
      <c r="R31" s="172"/>
      <c r="S31" s="169"/>
      <c r="T31" s="169"/>
    </row>
    <row r="32" spans="2:20">
      <c r="B32" s="70" t="s">
        <v>23</v>
      </c>
      <c r="C32" s="8"/>
      <c r="D32" s="188">
        <v>53542</v>
      </c>
      <c r="E32" s="188">
        <v>56252</v>
      </c>
      <c r="F32" s="188">
        <v>53793</v>
      </c>
      <c r="G32" s="188">
        <v>53633</v>
      </c>
      <c r="H32" s="189">
        <f>SUM(D32:G32)</f>
        <v>217220</v>
      </c>
      <c r="I32" s="188">
        <v>48713</v>
      </c>
      <c r="J32" s="188">
        <v>46988</v>
      </c>
      <c r="K32" s="188">
        <v>46708</v>
      </c>
      <c r="L32" s="188">
        <v>46415</v>
      </c>
      <c r="M32" s="189">
        <f>SUM(I32:L32)</f>
        <v>188824</v>
      </c>
      <c r="N32" s="188">
        <v>45358</v>
      </c>
      <c r="O32" s="169">
        <v>48437</v>
      </c>
      <c r="P32" s="169">
        <v>45317</v>
      </c>
      <c r="Q32" s="169">
        <v>46041.847349999996</v>
      </c>
      <c r="R32" s="189">
        <f>SUM(N32:Q32)</f>
        <v>185153.84735</v>
      </c>
      <c r="S32" s="169">
        <v>44328.361349999999</v>
      </c>
      <c r="T32" s="169">
        <v>44138.853910000013</v>
      </c>
    </row>
    <row r="33" spans="2:20">
      <c r="B33" s="70" t="s">
        <v>10</v>
      </c>
      <c r="C33" s="8"/>
      <c r="D33" s="188">
        <v>-37825</v>
      </c>
      <c r="E33" s="188">
        <v>-40704</v>
      </c>
      <c r="F33" s="188">
        <v>-35247</v>
      </c>
      <c r="G33" s="188">
        <v>-37904</v>
      </c>
      <c r="H33" s="189">
        <f t="shared" ref="H33:H36" si="37">SUM(D33:G33)</f>
        <v>-151680</v>
      </c>
      <c r="I33" s="188">
        <v>-34487</v>
      </c>
      <c r="J33" s="188">
        <v>-30904</v>
      </c>
      <c r="K33" s="188">
        <v>-31837</v>
      </c>
      <c r="L33" s="188">
        <v>-33635</v>
      </c>
      <c r="M33" s="189">
        <f t="shared" ref="M33:M36" si="38">SUM(I33:L33)</f>
        <v>-130863</v>
      </c>
      <c r="N33" s="188">
        <v>-32108</v>
      </c>
      <c r="O33" s="169">
        <v>-32532</v>
      </c>
      <c r="P33" s="169">
        <v>-31707</v>
      </c>
      <c r="Q33" s="169">
        <v>-34293.627202226999</v>
      </c>
      <c r="R33" s="189">
        <f t="shared" ref="R33:R36" si="39">SUM(N33:Q33)</f>
        <v>-130640.627202227</v>
      </c>
      <c r="S33" s="169">
        <v>-31057.982672724102</v>
      </c>
      <c r="T33" s="169">
        <v>-32976.822906568595</v>
      </c>
    </row>
    <row r="34" spans="2:20">
      <c r="B34" s="109" t="s">
        <v>28</v>
      </c>
      <c r="C34" s="16"/>
      <c r="D34" s="190">
        <f>D32+D33</f>
        <v>15717</v>
      </c>
      <c r="E34" s="190">
        <f t="shared" ref="E34:N34" si="40">E32+E33</f>
        <v>15548</v>
      </c>
      <c r="F34" s="190">
        <f t="shared" si="40"/>
        <v>18546</v>
      </c>
      <c r="G34" s="190">
        <f t="shared" si="40"/>
        <v>15729</v>
      </c>
      <c r="H34" s="191">
        <f t="shared" si="37"/>
        <v>65540</v>
      </c>
      <c r="I34" s="190">
        <f t="shared" si="40"/>
        <v>14226</v>
      </c>
      <c r="J34" s="190">
        <f t="shared" si="40"/>
        <v>16084</v>
      </c>
      <c r="K34" s="190">
        <f t="shared" si="40"/>
        <v>14871</v>
      </c>
      <c r="L34" s="190">
        <f t="shared" si="40"/>
        <v>12780</v>
      </c>
      <c r="M34" s="191">
        <f t="shared" si="38"/>
        <v>57961</v>
      </c>
      <c r="N34" s="190">
        <f t="shared" si="40"/>
        <v>13250</v>
      </c>
      <c r="O34" s="170">
        <f>O32+O33</f>
        <v>15905</v>
      </c>
      <c r="P34" s="170">
        <f>P32+P33</f>
        <v>13610</v>
      </c>
      <c r="Q34" s="170">
        <f>Q32+Q33</f>
        <v>11748.220147772998</v>
      </c>
      <c r="R34" s="191">
        <f t="shared" si="39"/>
        <v>54513.220147772998</v>
      </c>
      <c r="S34" s="170">
        <f>S32+S33</f>
        <v>13270.378677275898</v>
      </c>
      <c r="T34" s="170">
        <f>T32+T33</f>
        <v>11162.031003431417</v>
      </c>
    </row>
    <row r="35" spans="2:20">
      <c r="B35" s="70" t="s">
        <v>11</v>
      </c>
      <c r="C35" s="8"/>
      <c r="D35" s="188">
        <v>-6818</v>
      </c>
      <c r="E35" s="188">
        <v>-8401</v>
      </c>
      <c r="F35" s="188">
        <v>-7294</v>
      </c>
      <c r="G35" s="188">
        <v>-7966</v>
      </c>
      <c r="H35" s="189">
        <f t="shared" si="37"/>
        <v>-30479</v>
      </c>
      <c r="I35" s="188">
        <v>-5952</v>
      </c>
      <c r="J35" s="188">
        <v>-6669</v>
      </c>
      <c r="K35" s="188">
        <v>-6674</v>
      </c>
      <c r="L35" s="188">
        <v>-7565</v>
      </c>
      <c r="M35" s="189">
        <f t="shared" si="38"/>
        <v>-26860</v>
      </c>
      <c r="N35" s="188">
        <v>-6339</v>
      </c>
      <c r="O35" s="169">
        <v>-6540</v>
      </c>
      <c r="P35" s="169">
        <v>-6810</v>
      </c>
      <c r="Q35" s="169">
        <v>-6131.1926160330986</v>
      </c>
      <c r="R35" s="189">
        <f t="shared" si="39"/>
        <v>-25820.192616033099</v>
      </c>
      <c r="S35" s="169">
        <v>-6485.9539610851998</v>
      </c>
      <c r="T35" s="169">
        <v>-6837.2568951616004</v>
      </c>
    </row>
    <row r="36" spans="2:20">
      <c r="B36" s="109" t="s">
        <v>27</v>
      </c>
      <c r="C36" s="16"/>
      <c r="D36" s="190">
        <f t="shared" ref="D36:N36" si="41">D34+D35</f>
        <v>8899</v>
      </c>
      <c r="E36" s="190">
        <f t="shared" si="41"/>
        <v>7147</v>
      </c>
      <c r="F36" s="190">
        <f t="shared" si="41"/>
        <v>11252</v>
      </c>
      <c r="G36" s="190">
        <f t="shared" si="41"/>
        <v>7763</v>
      </c>
      <c r="H36" s="191">
        <f t="shared" si="37"/>
        <v>35061</v>
      </c>
      <c r="I36" s="190">
        <f t="shared" si="41"/>
        <v>8274</v>
      </c>
      <c r="J36" s="190">
        <f t="shared" si="41"/>
        <v>9415</v>
      </c>
      <c r="K36" s="190">
        <f t="shared" si="41"/>
        <v>8197</v>
      </c>
      <c r="L36" s="190">
        <f t="shared" si="41"/>
        <v>5215</v>
      </c>
      <c r="M36" s="191">
        <f t="shared" si="38"/>
        <v>31101</v>
      </c>
      <c r="N36" s="190">
        <f t="shared" si="41"/>
        <v>6911</v>
      </c>
      <c r="O36" s="170">
        <f>O34+O35</f>
        <v>9365</v>
      </c>
      <c r="P36" s="170">
        <f>P34+P35</f>
        <v>6800</v>
      </c>
      <c r="Q36" s="170">
        <f>Q34+Q35</f>
        <v>5617.0275317398991</v>
      </c>
      <c r="R36" s="191">
        <f t="shared" si="39"/>
        <v>28693.027531739899</v>
      </c>
      <c r="S36" s="170">
        <f>S34+S35</f>
        <v>6784.4247161906978</v>
      </c>
      <c r="T36" s="170">
        <f>T34+T35</f>
        <v>4324.7741082698167</v>
      </c>
    </row>
    <row r="37" spans="2:20">
      <c r="B37" s="34"/>
      <c r="C37" s="7"/>
      <c r="D37" s="194"/>
      <c r="E37" s="194"/>
      <c r="F37" s="194"/>
      <c r="G37" s="194"/>
      <c r="H37" s="169"/>
      <c r="I37" s="194"/>
      <c r="J37" s="194"/>
      <c r="K37" s="194"/>
      <c r="L37" s="194"/>
      <c r="M37" s="169"/>
      <c r="N37" s="194"/>
      <c r="O37" s="168"/>
      <c r="P37" s="169"/>
      <c r="Q37" s="169"/>
      <c r="R37" s="169"/>
      <c r="S37" s="169"/>
      <c r="T37" s="169"/>
    </row>
    <row r="38" spans="2:20">
      <c r="B38" s="34" t="s">
        <v>12</v>
      </c>
      <c r="C38" s="7"/>
      <c r="D38" s="194">
        <f t="shared" ref="D38:N38" si="42">D36+D39</f>
        <v>16690</v>
      </c>
      <c r="E38" s="194">
        <f t="shared" si="42"/>
        <v>15279</v>
      </c>
      <c r="F38" s="194">
        <f t="shared" si="42"/>
        <v>17869</v>
      </c>
      <c r="G38" s="194">
        <f t="shared" si="42"/>
        <v>15998</v>
      </c>
      <c r="H38" s="189">
        <f t="shared" ref="H38:H39" si="43">SUM(D38:G38)</f>
        <v>65836</v>
      </c>
      <c r="I38" s="194">
        <f t="shared" si="42"/>
        <v>15932</v>
      </c>
      <c r="J38" s="194">
        <f t="shared" si="42"/>
        <v>16891</v>
      </c>
      <c r="K38" s="194">
        <f t="shared" si="42"/>
        <v>16082</v>
      </c>
      <c r="L38" s="194">
        <f t="shared" si="42"/>
        <v>13525</v>
      </c>
      <c r="M38" s="189">
        <f t="shared" ref="M38:M39" si="44">SUM(I38:L38)</f>
        <v>62430</v>
      </c>
      <c r="N38" s="194">
        <f t="shared" si="42"/>
        <v>14811</v>
      </c>
      <c r="O38" s="196">
        <f>O36+O39</f>
        <v>17484</v>
      </c>
      <c r="P38" s="196">
        <f>P36+P39</f>
        <v>14855</v>
      </c>
      <c r="Q38" s="196">
        <v>14088.073120090099</v>
      </c>
      <c r="R38" s="189">
        <f t="shared" ref="R38:R39" si="45">SUM(N38:Q38)</f>
        <v>61238.073120090099</v>
      </c>
      <c r="S38" s="196">
        <v>15140</v>
      </c>
      <c r="T38" s="196">
        <v>12402.081300421803</v>
      </c>
    </row>
    <row r="39" spans="2:20">
      <c r="B39" s="34" t="s">
        <v>164</v>
      </c>
      <c r="C39" s="7"/>
      <c r="D39" s="194">
        <v>7791</v>
      </c>
      <c r="E39" s="194">
        <v>8132</v>
      </c>
      <c r="F39" s="194">
        <v>6617</v>
      </c>
      <c r="G39" s="194">
        <v>8235</v>
      </c>
      <c r="H39" s="189">
        <f t="shared" si="43"/>
        <v>30775</v>
      </c>
      <c r="I39" s="194">
        <v>7658</v>
      </c>
      <c r="J39" s="194">
        <v>7476</v>
      </c>
      <c r="K39" s="194">
        <v>7885</v>
      </c>
      <c r="L39" s="194">
        <v>8310</v>
      </c>
      <c r="M39" s="189">
        <f t="shared" si="44"/>
        <v>31329</v>
      </c>
      <c r="N39" s="194">
        <v>7900</v>
      </c>
      <c r="O39" s="196">
        <v>8119</v>
      </c>
      <c r="P39" s="169">
        <v>8055</v>
      </c>
      <c r="Q39" s="169">
        <v>8471.0455883502</v>
      </c>
      <c r="R39" s="189">
        <f t="shared" si="45"/>
        <v>32545.0455883502</v>
      </c>
      <c r="S39" s="169">
        <v>8356.2037105136042</v>
      </c>
      <c r="T39" s="169">
        <v>8076.6787654476939</v>
      </c>
    </row>
    <row r="40" spans="2:20">
      <c r="B40" s="34"/>
      <c r="C40" s="34"/>
      <c r="D40" s="192"/>
      <c r="E40" s="192"/>
      <c r="F40" s="192"/>
      <c r="G40" s="192"/>
      <c r="H40" s="193"/>
      <c r="I40" s="192"/>
      <c r="J40" s="192"/>
      <c r="K40" s="192"/>
      <c r="L40" s="192"/>
      <c r="M40" s="193"/>
      <c r="N40" s="5"/>
      <c r="O40" s="168"/>
      <c r="P40" s="169"/>
      <c r="Q40" s="169"/>
      <c r="R40" s="193"/>
      <c r="S40" s="169"/>
      <c r="T40" s="169"/>
    </row>
    <row r="41" spans="2:20">
      <c r="B41" s="34" t="s">
        <v>177</v>
      </c>
      <c r="C41" s="34"/>
      <c r="D41" s="161">
        <f t="shared" ref="D41:P41" si="46">D38/D32</f>
        <v>0.31171790370176683</v>
      </c>
      <c r="E41" s="161">
        <f t="shared" si="46"/>
        <v>0.27161700917300718</v>
      </c>
      <c r="F41" s="161">
        <f t="shared" si="46"/>
        <v>0.33218076701429555</v>
      </c>
      <c r="G41" s="161">
        <f t="shared" si="46"/>
        <v>0.29828650271288198</v>
      </c>
      <c r="H41" s="162">
        <f t="shared" si="46"/>
        <v>0.30308443053125861</v>
      </c>
      <c r="I41" s="161">
        <f t="shared" si="46"/>
        <v>0.32705848541457105</v>
      </c>
      <c r="J41" s="161">
        <f t="shared" si="46"/>
        <v>0.35947475951306718</v>
      </c>
      <c r="K41" s="161">
        <f t="shared" si="46"/>
        <v>0.34430932602552028</v>
      </c>
      <c r="L41" s="161">
        <f t="shared" si="46"/>
        <v>0.29139286868469244</v>
      </c>
      <c r="M41" s="162">
        <f t="shared" si="46"/>
        <v>0.33062534423590223</v>
      </c>
      <c r="N41" s="161">
        <f t="shared" si="46"/>
        <v>0.32653556153269542</v>
      </c>
      <c r="O41" s="92">
        <f t="shared" si="46"/>
        <v>0.36096372607717242</v>
      </c>
      <c r="P41" s="92">
        <f t="shared" si="46"/>
        <v>0.32780192863605268</v>
      </c>
      <c r="Q41" s="92">
        <f>Q38/Q32</f>
        <v>0.30598409774906871</v>
      </c>
      <c r="R41" s="162">
        <f>R38/R32</f>
        <v>0.33074156436150393</v>
      </c>
      <c r="S41" s="92">
        <f>S38/S32</f>
        <v>0.34154206334089993</v>
      </c>
      <c r="T41" s="92">
        <f>T38/T32</f>
        <v>0.2809787795059176</v>
      </c>
    </row>
    <row r="42" spans="2:20"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68"/>
      <c r="P42" s="169"/>
      <c r="Q42" s="169"/>
      <c r="R42" s="172"/>
      <c r="S42" s="169"/>
      <c r="T42" s="169"/>
    </row>
    <row r="43" spans="2:20"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68"/>
      <c r="P43" s="169"/>
      <c r="Q43" s="169"/>
      <c r="R43" s="158"/>
      <c r="S43" s="169"/>
      <c r="T43" s="169"/>
    </row>
    <row r="44" spans="2:20">
      <c r="B44" s="39" t="s">
        <v>168</v>
      </c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2"/>
      <c r="O44" s="168"/>
      <c r="P44" s="169"/>
      <c r="Q44" s="169"/>
      <c r="R44" s="172"/>
      <c r="S44" s="169"/>
      <c r="T44" s="169"/>
    </row>
    <row r="45" spans="2:20"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68"/>
      <c r="P45" s="169"/>
      <c r="Q45" s="169"/>
      <c r="R45" s="172"/>
      <c r="S45" s="169"/>
      <c r="T45" s="169"/>
    </row>
    <row r="46" spans="2:20">
      <c r="B46" s="70" t="s">
        <v>23</v>
      </c>
      <c r="C46" s="8"/>
      <c r="D46" s="188">
        <v>7693.380006591874</v>
      </c>
      <c r="E46" s="188">
        <v>7443.8699934081296</v>
      </c>
      <c r="F46" s="188">
        <v>25117.75</v>
      </c>
      <c r="G46" s="188">
        <v>26089</v>
      </c>
      <c r="H46" s="189">
        <f>SUM(D46:G46)</f>
        <v>66344</v>
      </c>
      <c r="I46" s="188">
        <v>22378</v>
      </c>
      <c r="J46" s="188">
        <v>23529</v>
      </c>
      <c r="K46" s="188">
        <v>23572</v>
      </c>
      <c r="L46" s="188">
        <v>21643</v>
      </c>
      <c r="M46" s="189">
        <f>SUM(I46:L46)</f>
        <v>91122</v>
      </c>
      <c r="N46" s="188">
        <v>20166</v>
      </c>
      <c r="O46" s="169">
        <v>22112</v>
      </c>
      <c r="P46" s="169">
        <v>24173</v>
      </c>
      <c r="Q46" s="169">
        <v>22390.0731717608</v>
      </c>
      <c r="R46" s="189">
        <f>SUM(N46:Q46)</f>
        <v>88841.0731717608</v>
      </c>
      <c r="S46" s="169">
        <v>20191.750877488201</v>
      </c>
      <c r="T46" s="163">
        <v>19480.544520911099</v>
      </c>
    </row>
    <row r="47" spans="2:20">
      <c r="B47" s="70" t="s">
        <v>10</v>
      </c>
      <c r="C47" s="8"/>
      <c r="D47" s="188">
        <v>-5688.1042994541185</v>
      </c>
      <c r="E47" s="188">
        <v>-5116.0566683691277</v>
      </c>
      <c r="F47" s="188">
        <v>-17780.606440115709</v>
      </c>
      <c r="G47" s="188">
        <v>-16159.97323044891</v>
      </c>
      <c r="H47" s="189">
        <f t="shared" ref="H47:H50" si="47">SUM(D47:G47)</f>
        <v>-44744.740638387862</v>
      </c>
      <c r="I47" s="188">
        <v>-14266.891857382185</v>
      </c>
      <c r="J47" s="188">
        <v>-13990.207639611119</v>
      </c>
      <c r="K47" s="188">
        <v>-13069.855236794559</v>
      </c>
      <c r="L47" s="188">
        <v>-12280.409196367915</v>
      </c>
      <c r="M47" s="189">
        <f t="shared" ref="M47:M50" si="48">SUM(I47:L47)</f>
        <v>-53607.363930155778</v>
      </c>
      <c r="N47" s="188">
        <v>-11471.926165873892</v>
      </c>
      <c r="O47" s="169">
        <v>-13193.073834126108</v>
      </c>
      <c r="P47" s="169">
        <v>-14259</v>
      </c>
      <c r="Q47" s="169">
        <v>-14301.686794824505</v>
      </c>
      <c r="R47" s="189">
        <f t="shared" ref="R47:R50" si="49">SUM(N47:Q47)</f>
        <v>-53225.686794824505</v>
      </c>
      <c r="S47" s="169">
        <v>-13916.961757348699</v>
      </c>
      <c r="T47" s="163">
        <v>-12431.1463437824</v>
      </c>
    </row>
    <row r="48" spans="2:20">
      <c r="B48" s="109" t="s">
        <v>28</v>
      </c>
      <c r="C48" s="16"/>
      <c r="D48" s="190">
        <f>D46+D47</f>
        <v>2005.2757071377555</v>
      </c>
      <c r="E48" s="190">
        <f t="shared" ref="E48:N48" si="50">E46+E47</f>
        <v>2327.8133250390019</v>
      </c>
      <c r="F48" s="190">
        <f t="shared" si="50"/>
        <v>7337.1435598842909</v>
      </c>
      <c r="G48" s="190">
        <f t="shared" si="50"/>
        <v>9929.0267695510902</v>
      </c>
      <c r="H48" s="191">
        <f t="shared" si="47"/>
        <v>21599.259361612138</v>
      </c>
      <c r="I48" s="190">
        <f t="shared" si="50"/>
        <v>8111.1081426178152</v>
      </c>
      <c r="J48" s="190">
        <f t="shared" si="50"/>
        <v>9538.7923603888812</v>
      </c>
      <c r="K48" s="190">
        <f t="shared" si="50"/>
        <v>10502.144763205441</v>
      </c>
      <c r="L48" s="190">
        <f t="shared" si="50"/>
        <v>9362.5908036320852</v>
      </c>
      <c r="M48" s="191">
        <f t="shared" si="48"/>
        <v>37514.636069844222</v>
      </c>
      <c r="N48" s="190">
        <f t="shared" si="50"/>
        <v>8694.0738341261076</v>
      </c>
      <c r="O48" s="170">
        <f>O46+O47</f>
        <v>8918.9261658738924</v>
      </c>
      <c r="P48" s="170">
        <f>P46+P47</f>
        <v>9914</v>
      </c>
      <c r="Q48" s="170">
        <f>Q46+Q47</f>
        <v>8088.3863769362943</v>
      </c>
      <c r="R48" s="191">
        <f t="shared" si="49"/>
        <v>35615.386376936294</v>
      </c>
      <c r="S48" s="170">
        <f>S46+S47</f>
        <v>6274.7891201395014</v>
      </c>
      <c r="T48" s="170">
        <f>T46+T47</f>
        <v>7049.3981771286981</v>
      </c>
    </row>
    <row r="49" spans="2:20">
      <c r="B49" s="70" t="s">
        <v>11</v>
      </c>
      <c r="C49" s="8"/>
      <c r="D49" s="188">
        <v>-654.60003167262209</v>
      </c>
      <c r="E49" s="188">
        <v>-1794.4589689322781</v>
      </c>
      <c r="F49" s="188">
        <v>-3182.4129623052231</v>
      </c>
      <c r="G49" s="188">
        <v>-2865.9435431304496</v>
      </c>
      <c r="H49" s="189">
        <f t="shared" si="47"/>
        <v>-8497.4155060405737</v>
      </c>
      <c r="I49" s="188">
        <v>-2404.7124508762208</v>
      </c>
      <c r="J49" s="188">
        <v>-2851.2438590328952</v>
      </c>
      <c r="K49" s="188">
        <v>-2362.3124275102805</v>
      </c>
      <c r="L49" s="188">
        <v>-2507.6845155331689</v>
      </c>
      <c r="M49" s="189">
        <f t="shared" si="48"/>
        <v>-10125.953252952564</v>
      </c>
      <c r="N49" s="188">
        <v>-2242.3364657193192</v>
      </c>
      <c r="O49" s="169">
        <v>-2224.6635342806808</v>
      </c>
      <c r="P49" s="169">
        <v>-2269</v>
      </c>
      <c r="Q49" s="169">
        <v>-2803.3381136403004</v>
      </c>
      <c r="R49" s="189">
        <f t="shared" si="49"/>
        <v>-9539.3381136403004</v>
      </c>
      <c r="S49" s="169">
        <v>-2453.440432118</v>
      </c>
      <c r="T49" s="163">
        <v>-2097.4038427807009</v>
      </c>
    </row>
    <row r="50" spans="2:20">
      <c r="B50" s="109" t="s">
        <v>27</v>
      </c>
      <c r="C50" s="16"/>
      <c r="D50" s="190">
        <f t="shared" ref="D50:N50" si="51">D48+D49</f>
        <v>1350.6756754651333</v>
      </c>
      <c r="E50" s="190">
        <f t="shared" si="51"/>
        <v>533.3543561067238</v>
      </c>
      <c r="F50" s="190">
        <f t="shared" si="51"/>
        <v>4154.7305975790678</v>
      </c>
      <c r="G50" s="190">
        <f t="shared" si="51"/>
        <v>7063.0832264206401</v>
      </c>
      <c r="H50" s="191">
        <f t="shared" si="47"/>
        <v>13101.843855571566</v>
      </c>
      <c r="I50" s="190">
        <f t="shared" si="51"/>
        <v>5706.3956917415944</v>
      </c>
      <c r="J50" s="190">
        <f t="shared" si="51"/>
        <v>6687.5485013559864</v>
      </c>
      <c r="K50" s="190">
        <f t="shared" si="51"/>
        <v>8139.8323356951605</v>
      </c>
      <c r="L50" s="190">
        <f t="shared" si="51"/>
        <v>6854.9062880989168</v>
      </c>
      <c r="M50" s="191">
        <f t="shared" si="48"/>
        <v>27388.682816891655</v>
      </c>
      <c r="N50" s="190">
        <f t="shared" si="51"/>
        <v>6451.7373684067879</v>
      </c>
      <c r="O50" s="170">
        <f>O48+O49</f>
        <v>6694.2626315932121</v>
      </c>
      <c r="P50" s="170">
        <f>P48+P49</f>
        <v>7645</v>
      </c>
      <c r="Q50" s="170">
        <f>Q48+Q49</f>
        <v>5285.0482632959938</v>
      </c>
      <c r="R50" s="191">
        <f t="shared" si="49"/>
        <v>26076.048263295994</v>
      </c>
      <c r="S50" s="170">
        <f>S48+S49</f>
        <v>3821.3486880215014</v>
      </c>
      <c r="T50" s="170">
        <f>T48+T49</f>
        <v>4951.9943343479972</v>
      </c>
    </row>
    <row r="51" spans="2:20">
      <c r="B51" s="34"/>
      <c r="C51" s="7"/>
      <c r="D51" s="194"/>
      <c r="E51" s="194"/>
      <c r="F51" s="194"/>
      <c r="G51" s="194"/>
      <c r="H51" s="169"/>
      <c r="I51" s="194"/>
      <c r="J51" s="194"/>
      <c r="K51" s="194"/>
      <c r="L51" s="194"/>
      <c r="M51" s="169"/>
      <c r="N51" s="194"/>
      <c r="O51" s="168"/>
      <c r="P51" s="169"/>
      <c r="Q51" s="169"/>
      <c r="R51" s="169"/>
      <c r="S51" s="169"/>
      <c r="T51" s="169"/>
    </row>
    <row r="52" spans="2:20">
      <c r="B52" s="34" t="s">
        <v>12</v>
      </c>
      <c r="C52" s="7"/>
      <c r="D52" s="194">
        <f>D50+D53</f>
        <v>2059.6756754651333</v>
      </c>
      <c r="E52" s="194">
        <f t="shared" ref="E52:N52" si="52">E50+E53</f>
        <v>1223.3543561067238</v>
      </c>
      <c r="F52" s="194">
        <f t="shared" si="52"/>
        <v>7352.7305975790678</v>
      </c>
      <c r="G52" s="194">
        <f t="shared" si="52"/>
        <v>9315.0832264206401</v>
      </c>
      <c r="H52" s="189">
        <f t="shared" ref="H52:H53" si="53">SUM(D52:G52)</f>
        <v>19950.843855571566</v>
      </c>
      <c r="I52" s="194">
        <f t="shared" si="52"/>
        <v>9083.3956917415944</v>
      </c>
      <c r="J52" s="194">
        <f t="shared" si="52"/>
        <v>9848.5485013559864</v>
      </c>
      <c r="K52" s="194">
        <f t="shared" si="52"/>
        <v>11078.832335695161</v>
      </c>
      <c r="L52" s="194">
        <f t="shared" si="52"/>
        <v>10053.968586700077</v>
      </c>
      <c r="M52" s="189">
        <f t="shared" ref="M52:M53" si="54">SUM(I52:L52)</f>
        <v>40064.745115492813</v>
      </c>
      <c r="N52" s="194">
        <f t="shared" si="52"/>
        <v>9657.0910469329283</v>
      </c>
      <c r="O52" s="196">
        <f>O50+O53</f>
        <v>9991.9089530670717</v>
      </c>
      <c r="P52" s="196">
        <f>P50+P53</f>
        <v>11225</v>
      </c>
      <c r="Q52" s="169">
        <v>8819.2272889706001</v>
      </c>
      <c r="R52" s="189">
        <f t="shared" ref="R52:R53" si="55">SUM(N52:Q52)</f>
        <v>39693.2272889706</v>
      </c>
      <c r="S52" s="169">
        <v>7389.5674811808994</v>
      </c>
      <c r="T52" s="169">
        <v>7953.6595638375011</v>
      </c>
    </row>
    <row r="53" spans="2:20">
      <c r="B53" s="34" t="s">
        <v>164</v>
      </c>
      <c r="C53" s="7"/>
      <c r="D53" s="194">
        <v>709</v>
      </c>
      <c r="E53" s="194">
        <v>690</v>
      </c>
      <c r="F53" s="194">
        <v>3198</v>
      </c>
      <c r="G53" s="194">
        <v>2252</v>
      </c>
      <c r="H53" s="189">
        <f t="shared" si="53"/>
        <v>6849</v>
      </c>
      <c r="I53" s="194">
        <v>3377</v>
      </c>
      <c r="J53" s="194">
        <v>3161</v>
      </c>
      <c r="K53" s="194">
        <v>2939</v>
      </c>
      <c r="L53" s="194">
        <v>3199.0622986011599</v>
      </c>
      <c r="M53" s="189">
        <f t="shared" si="54"/>
        <v>12676.06229860116</v>
      </c>
      <c r="N53" s="194">
        <v>3205.3536785261399</v>
      </c>
      <c r="O53" s="169">
        <v>3297.6463214738601</v>
      </c>
      <c r="P53" s="169">
        <v>3580</v>
      </c>
      <c r="Q53" s="169">
        <v>3534.1790256746008</v>
      </c>
      <c r="R53" s="189">
        <f t="shared" si="55"/>
        <v>13617.179025674601</v>
      </c>
      <c r="S53" s="169">
        <v>3568.218793159398</v>
      </c>
      <c r="T53" s="169">
        <v>3001.665229489503</v>
      </c>
    </row>
    <row r="54" spans="2:20">
      <c r="B54" s="34"/>
      <c r="C54" s="34"/>
      <c r="D54" s="192"/>
      <c r="E54" s="192"/>
      <c r="F54" s="192"/>
      <c r="G54" s="192"/>
      <c r="H54" s="193"/>
      <c r="I54" s="192"/>
      <c r="J54" s="192"/>
      <c r="K54" s="192"/>
      <c r="L54" s="192"/>
      <c r="M54" s="193"/>
      <c r="N54" s="5"/>
      <c r="O54" s="168"/>
      <c r="P54" s="169"/>
      <c r="Q54" s="169"/>
      <c r="R54" s="193"/>
      <c r="S54" s="169"/>
      <c r="T54" s="169"/>
    </row>
    <row r="55" spans="2:20">
      <c r="B55" s="34" t="s">
        <v>177</v>
      </c>
      <c r="C55" s="34"/>
      <c r="D55" s="161">
        <f t="shared" ref="D55:Q55" si="56">D52/D46</f>
        <v>0.26772051734092861</v>
      </c>
      <c r="E55" s="161">
        <f t="shared" si="56"/>
        <v>0.16434386376845073</v>
      </c>
      <c r="F55" s="161">
        <f t="shared" si="56"/>
        <v>0.29273046342045239</v>
      </c>
      <c r="G55" s="161">
        <f t="shared" si="56"/>
        <v>0.3570502214121139</v>
      </c>
      <c r="H55" s="162">
        <f>H52/H46</f>
        <v>0.30071813360019845</v>
      </c>
      <c r="I55" s="161">
        <f t="shared" si="56"/>
        <v>0.40590739528740705</v>
      </c>
      <c r="J55" s="161">
        <f t="shared" si="56"/>
        <v>0.41857063629376456</v>
      </c>
      <c r="K55" s="161">
        <f t="shared" si="56"/>
        <v>0.46999967485555577</v>
      </c>
      <c r="L55" s="161">
        <f t="shared" si="56"/>
        <v>0.46453673643672677</v>
      </c>
      <c r="M55" s="162">
        <f>M52/M46</f>
        <v>0.43968245994921989</v>
      </c>
      <c r="N55" s="161">
        <f t="shared" si="56"/>
        <v>0.47887984959500784</v>
      </c>
      <c r="O55" s="92">
        <f t="shared" si="56"/>
        <v>0.45187721386880753</v>
      </c>
      <c r="P55" s="92">
        <f t="shared" si="56"/>
        <v>0.46436106399702148</v>
      </c>
      <c r="Q55" s="92">
        <f t="shared" si="56"/>
        <v>0.39389006106928404</v>
      </c>
      <c r="R55" s="162">
        <f>R52/R46</f>
        <v>0.44678914686487115</v>
      </c>
      <c r="S55" s="92">
        <f t="shared" ref="S55:T55" si="57">S52/S46</f>
        <v>0.36596962423003815</v>
      </c>
      <c r="T55" s="92">
        <f t="shared" si="57"/>
        <v>0.40828733279502349</v>
      </c>
    </row>
    <row r="56" spans="2:20">
      <c r="B56" s="34" t="s">
        <v>169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6.140625" style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38" customWidth="1"/>
    <col min="17" max="18" width="11.42578125" style="1" customWidth="1"/>
    <col min="19" max="19" width="11.42578125" style="1"/>
    <col min="20" max="20" width="11.42578125" style="214"/>
    <col min="21" max="16384" width="11.42578125" style="1"/>
  </cols>
  <sheetData>
    <row r="1" spans="2:20">
      <c r="B1" s="129" t="s">
        <v>163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174</v>
      </c>
      <c r="P1" s="136" t="s">
        <v>196</v>
      </c>
      <c r="Q1" s="136" t="s">
        <v>205</v>
      </c>
      <c r="R1" s="44">
        <v>2016</v>
      </c>
      <c r="S1" s="136" t="s">
        <v>209</v>
      </c>
      <c r="T1" s="136" t="s">
        <v>224</v>
      </c>
    </row>
    <row r="2" spans="2:20">
      <c r="B2" s="39" t="s">
        <v>146</v>
      </c>
      <c r="C2" s="39"/>
      <c r="D2" s="45"/>
      <c r="E2" s="45"/>
      <c r="F2" s="45"/>
      <c r="G2" s="45"/>
      <c r="M2" s="45"/>
      <c r="N2" s="45"/>
      <c r="Q2" s="138"/>
      <c r="R2" s="45"/>
      <c r="S2" s="138"/>
      <c r="T2" s="138"/>
    </row>
    <row r="3" spans="2:20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38"/>
      <c r="R3" s="45"/>
      <c r="S3" s="138"/>
      <c r="T3" s="138"/>
    </row>
    <row r="4" spans="2:20">
      <c r="B4" s="70" t="s">
        <v>14</v>
      </c>
      <c r="C4" s="108"/>
      <c r="D4" s="163">
        <v>8675.4304599999996</v>
      </c>
      <c r="E4" s="163">
        <v>10232.819420000003</v>
      </c>
      <c r="F4" s="163">
        <v>10761.233949999996</v>
      </c>
      <c r="G4" s="163">
        <v>11232.973470000006</v>
      </c>
      <c r="H4" s="156">
        <f>SUM(D4:G4)</f>
        <v>40902.457300000002</v>
      </c>
      <c r="I4" s="163">
        <v>10767.386470000001</v>
      </c>
      <c r="J4" s="163">
        <v>8225.9616900000001</v>
      </c>
      <c r="K4" s="163">
        <v>13336.858810000002</v>
      </c>
      <c r="L4" s="163">
        <v>10688.701359999995</v>
      </c>
      <c r="M4" s="156">
        <f>SUM(I4:L4)</f>
        <v>43018.908329999998</v>
      </c>
      <c r="N4" s="163">
        <v>9294.2364899999993</v>
      </c>
      <c r="O4" s="163">
        <v>10066.224660000003</v>
      </c>
      <c r="P4" s="163">
        <v>12018.376069999998</v>
      </c>
      <c r="Q4" s="163">
        <v>10985.822239999994</v>
      </c>
      <c r="R4" s="156">
        <f>SUM(N4:Q4)</f>
        <v>42364.659459999995</v>
      </c>
      <c r="S4" s="163">
        <v>10381.1798101</v>
      </c>
      <c r="T4" s="163">
        <v>11570.641959899998</v>
      </c>
    </row>
    <row r="5" spans="2:20">
      <c r="B5" s="70" t="s">
        <v>15</v>
      </c>
      <c r="C5" s="108"/>
      <c r="D5" s="163">
        <v>2239.3562000000002</v>
      </c>
      <c r="E5" s="163">
        <v>2634.4764699999996</v>
      </c>
      <c r="F5" s="163">
        <v>2469.1310400000002</v>
      </c>
      <c r="G5" s="163">
        <v>2510.5750300000004</v>
      </c>
      <c r="H5" s="156">
        <f t="shared" ref="H5:H15" si="0">SUM(D5:G5)</f>
        <v>9853.53874</v>
      </c>
      <c r="I5" s="163">
        <v>1627.86241</v>
      </c>
      <c r="J5" s="163">
        <v>2228.30683</v>
      </c>
      <c r="K5" s="163">
        <v>2069.7014599999998</v>
      </c>
      <c r="L5" s="163">
        <v>2613.3266000000008</v>
      </c>
      <c r="M5" s="156">
        <f t="shared" ref="M5:M15" si="1">SUM(I5:L5)</f>
        <v>8539.1972999999998</v>
      </c>
      <c r="N5" s="163">
        <v>2365.15022</v>
      </c>
      <c r="O5" s="163">
        <v>2614.8280499999996</v>
      </c>
      <c r="P5" s="163">
        <v>2807.3428800000011</v>
      </c>
      <c r="Q5" s="163">
        <v>2685.3251099999989</v>
      </c>
      <c r="R5" s="156">
        <f t="shared" ref="R5:R15" si="2">SUM(N5:Q5)</f>
        <v>10472.64626</v>
      </c>
      <c r="S5" s="163">
        <v>2828.36643</v>
      </c>
      <c r="T5" s="163">
        <v>3679.5145899999998</v>
      </c>
    </row>
    <row r="6" spans="2:20">
      <c r="B6" s="70" t="s">
        <v>16</v>
      </c>
      <c r="C6" s="108"/>
      <c r="D6" s="163">
        <v>9859.4362700000001</v>
      </c>
      <c r="E6" s="163">
        <v>10616.814399999999</v>
      </c>
      <c r="F6" s="163">
        <v>13145.587030000001</v>
      </c>
      <c r="G6" s="163">
        <v>13679.819370000001</v>
      </c>
      <c r="H6" s="156">
        <f t="shared" si="0"/>
        <v>47301.657070000001</v>
      </c>
      <c r="I6" s="163">
        <v>13606.454149999998</v>
      </c>
      <c r="J6" s="163">
        <v>13370.502850000001</v>
      </c>
      <c r="K6" s="163">
        <v>11762.372369999997</v>
      </c>
      <c r="L6" s="163">
        <v>6085.2694600000013</v>
      </c>
      <c r="M6" s="156">
        <f t="shared" si="1"/>
        <v>44824.598829999995</v>
      </c>
      <c r="N6" s="163">
        <v>6553.29475</v>
      </c>
      <c r="O6" s="163">
        <v>7809.5265600000012</v>
      </c>
      <c r="P6" s="163">
        <v>8003.8785899999984</v>
      </c>
      <c r="Q6" s="163">
        <v>7154.6562300000005</v>
      </c>
      <c r="R6" s="156">
        <f t="shared" si="2"/>
        <v>29521.35613</v>
      </c>
      <c r="S6" s="163">
        <v>10386.305880000002</v>
      </c>
      <c r="T6" s="163">
        <v>14860.452650000001</v>
      </c>
    </row>
    <row r="7" spans="2:20">
      <c r="B7" s="70" t="s">
        <v>17</v>
      </c>
      <c r="C7" s="108"/>
      <c r="D7" s="163">
        <v>6732.3478800000003</v>
      </c>
      <c r="E7" s="163">
        <v>7566.8963800000001</v>
      </c>
      <c r="F7" s="163">
        <v>7526.208819999998</v>
      </c>
      <c r="G7" s="163">
        <v>7019.912620000001</v>
      </c>
      <c r="H7" s="156">
        <f t="shared" si="0"/>
        <v>28845.365700000002</v>
      </c>
      <c r="I7" s="163">
        <v>7525.0964699999995</v>
      </c>
      <c r="J7" s="163">
        <v>6898.0880699999998</v>
      </c>
      <c r="K7" s="163">
        <v>7051.2080900000001</v>
      </c>
      <c r="L7" s="163">
        <v>7501.1449900000025</v>
      </c>
      <c r="M7" s="156">
        <f t="shared" si="1"/>
        <v>28975.537620000003</v>
      </c>
      <c r="N7" s="163">
        <v>7143.0921600000001</v>
      </c>
      <c r="O7" s="163">
        <v>6703.0800199999994</v>
      </c>
      <c r="P7" s="163">
        <v>8457.5392800000027</v>
      </c>
      <c r="Q7" s="163">
        <v>9992.8884499999986</v>
      </c>
      <c r="R7" s="156">
        <f t="shared" si="2"/>
        <v>32296.599910000001</v>
      </c>
      <c r="S7" s="163">
        <v>9544.8463300000003</v>
      </c>
      <c r="T7" s="163">
        <v>7482.3860800000002</v>
      </c>
    </row>
    <row r="8" spans="2:20" s="214" customFormat="1">
      <c r="B8" s="70" t="s">
        <v>210</v>
      </c>
      <c r="C8" s="108"/>
      <c r="D8" s="163"/>
      <c r="E8" s="163"/>
      <c r="F8" s="163"/>
      <c r="G8" s="163"/>
      <c r="H8" s="156"/>
      <c r="I8" s="163"/>
      <c r="J8" s="163"/>
      <c r="K8" s="163"/>
      <c r="L8" s="163"/>
      <c r="M8" s="156"/>
      <c r="N8" s="163"/>
      <c r="O8" s="163"/>
      <c r="P8" s="163"/>
      <c r="Q8" s="163"/>
      <c r="R8" s="156"/>
      <c r="S8" s="163">
        <v>8828.8646599999993</v>
      </c>
      <c r="T8" s="163">
        <v>15739.740010000001</v>
      </c>
    </row>
    <row r="9" spans="2:20">
      <c r="B9" s="70" t="s">
        <v>18</v>
      </c>
      <c r="C9" s="108"/>
      <c r="D9" s="163">
        <v>11441.397170000002</v>
      </c>
      <c r="E9" s="163">
        <v>13521.201215707519</v>
      </c>
      <c r="F9" s="163">
        <v>11187.613559292487</v>
      </c>
      <c r="G9" s="163">
        <v>11675.222919999995</v>
      </c>
      <c r="H9" s="156">
        <f t="shared" si="0"/>
        <v>47825.434864999996</v>
      </c>
      <c r="I9" s="163">
        <v>13768.198155000002</v>
      </c>
      <c r="J9" s="163">
        <v>13291.054630000002</v>
      </c>
      <c r="K9" s="163">
        <v>12605.225705000006</v>
      </c>
      <c r="L9" s="163">
        <v>12715.877949999987</v>
      </c>
      <c r="M9" s="156">
        <f t="shared" si="1"/>
        <v>52380.356439999996</v>
      </c>
      <c r="N9" s="163">
        <v>14024.957780000001</v>
      </c>
      <c r="O9" s="163">
        <v>13151.270924999997</v>
      </c>
      <c r="P9" s="163">
        <v>11557.829045000002</v>
      </c>
      <c r="Q9" s="163">
        <v>13006.990840000006</v>
      </c>
      <c r="R9" s="156">
        <f t="shared" si="2"/>
        <v>51741.048590000006</v>
      </c>
      <c r="S9" s="163">
        <v>11240.752054999999</v>
      </c>
      <c r="T9" s="163">
        <v>10829.456405000003</v>
      </c>
    </row>
    <row r="10" spans="2:20">
      <c r="B10" s="70" t="s">
        <v>19</v>
      </c>
      <c r="C10" s="108"/>
      <c r="D10" s="163">
        <v>7787.1346599999997</v>
      </c>
      <c r="E10" s="163">
        <v>8785.9474900000005</v>
      </c>
      <c r="F10" s="163">
        <v>8721.427744999999</v>
      </c>
      <c r="G10" s="163">
        <v>8866.294464999999</v>
      </c>
      <c r="H10" s="156">
        <f t="shared" si="0"/>
        <v>34160.804360000002</v>
      </c>
      <c r="I10" s="163">
        <v>8855.2135199999993</v>
      </c>
      <c r="J10" s="163">
        <v>9057.9650949999941</v>
      </c>
      <c r="K10" s="163">
        <v>8482.4046150000067</v>
      </c>
      <c r="L10" s="163">
        <v>7895.7470449999928</v>
      </c>
      <c r="M10" s="156">
        <f t="shared" si="1"/>
        <v>34291.330274999993</v>
      </c>
      <c r="N10" s="163">
        <v>8626.0618000000013</v>
      </c>
      <c r="O10" s="163">
        <v>8782.2573549999997</v>
      </c>
      <c r="P10" s="163">
        <v>9428.1718550000005</v>
      </c>
      <c r="Q10" s="163">
        <v>9528.7319749999988</v>
      </c>
      <c r="R10" s="156">
        <f t="shared" si="2"/>
        <v>36365.222985</v>
      </c>
      <c r="S10" s="163">
        <v>8272.6747350000005</v>
      </c>
      <c r="T10" s="163">
        <v>9534.9138599999969</v>
      </c>
    </row>
    <row r="11" spans="2:20">
      <c r="B11" s="70" t="s">
        <v>20</v>
      </c>
      <c r="C11" s="108"/>
      <c r="D11" s="163">
        <v>3379.1926149982787</v>
      </c>
      <c r="E11" s="163">
        <v>3681.5236605000018</v>
      </c>
      <c r="F11" s="163">
        <v>3452.0547704999931</v>
      </c>
      <c r="G11" s="163">
        <v>3399.6778410000093</v>
      </c>
      <c r="H11" s="156">
        <f t="shared" si="0"/>
        <v>13912.448886998283</v>
      </c>
      <c r="I11" s="163">
        <v>3812.2602769999994</v>
      </c>
      <c r="J11" s="163">
        <v>2995.4177434999983</v>
      </c>
      <c r="K11" s="163">
        <v>2532.6429870000102</v>
      </c>
      <c r="L11" s="163">
        <v>4262.1796909999975</v>
      </c>
      <c r="M11" s="156">
        <f t="shared" si="1"/>
        <v>13602.500698500005</v>
      </c>
      <c r="N11" s="163">
        <v>4142.9087630000004</v>
      </c>
      <c r="O11" s="163">
        <v>4049.0044559999997</v>
      </c>
      <c r="P11" s="163">
        <v>3760.5886219999993</v>
      </c>
      <c r="Q11" s="163">
        <v>4189.8997980000004</v>
      </c>
      <c r="R11" s="156">
        <f t="shared" si="2"/>
        <v>16142.401639</v>
      </c>
      <c r="S11" s="163">
        <v>3850.0721175000003</v>
      </c>
      <c r="T11" s="163">
        <v>3591.5325284999994</v>
      </c>
    </row>
    <row r="12" spans="2:20">
      <c r="B12" s="70" t="s">
        <v>21</v>
      </c>
      <c r="C12" s="108"/>
      <c r="D12" s="163">
        <v>1825.3134689999999</v>
      </c>
      <c r="E12" s="163">
        <v>1773.6399869999968</v>
      </c>
      <c r="F12" s="163">
        <v>1909.2001319999561</v>
      </c>
      <c r="G12" s="163">
        <v>1884.6567585001205</v>
      </c>
      <c r="H12" s="156">
        <f t="shared" si="0"/>
        <v>7392.8103465000731</v>
      </c>
      <c r="I12" s="163">
        <v>1759.9555215</v>
      </c>
      <c r="J12" s="163">
        <v>1772.9010809999995</v>
      </c>
      <c r="K12" s="163">
        <v>2185.7590799999998</v>
      </c>
      <c r="L12" s="163">
        <v>1995.1880175000019</v>
      </c>
      <c r="M12" s="156">
        <f t="shared" si="1"/>
        <v>7713.8037000000022</v>
      </c>
      <c r="N12" s="163">
        <v>1792.6419554999995</v>
      </c>
      <c r="O12" s="163">
        <v>1831.2262095000003</v>
      </c>
      <c r="P12" s="163">
        <v>1896.0409319999999</v>
      </c>
      <c r="Q12" s="163">
        <v>2084.1077265000004</v>
      </c>
      <c r="R12" s="156">
        <f t="shared" si="2"/>
        <v>7604.0168235000001</v>
      </c>
      <c r="S12" s="163">
        <v>1919.1529965</v>
      </c>
      <c r="T12" s="163">
        <v>1812.4284975</v>
      </c>
    </row>
    <row r="13" spans="2:20">
      <c r="B13" s="70" t="s">
        <v>22</v>
      </c>
      <c r="C13" s="108"/>
      <c r="D13" s="163">
        <v>948.34500000000003</v>
      </c>
      <c r="E13" s="163">
        <v>872.70849999999996</v>
      </c>
      <c r="F13" s="163">
        <v>1148.877</v>
      </c>
      <c r="G13" s="163">
        <v>763.10249999999996</v>
      </c>
      <c r="H13" s="156">
        <f t="shared" si="0"/>
        <v>3733.0329999999999</v>
      </c>
      <c r="I13" s="163">
        <v>434.69549999999998</v>
      </c>
      <c r="J13" s="163">
        <v>1495.1569999999999</v>
      </c>
      <c r="K13" s="163">
        <v>1391.1890000000001</v>
      </c>
      <c r="L13" s="163">
        <v>1465.5205000000001</v>
      </c>
      <c r="M13" s="156">
        <f t="shared" si="1"/>
        <v>4786.5619999999999</v>
      </c>
      <c r="N13" s="163">
        <v>1535.0705</v>
      </c>
      <c r="O13" s="163">
        <v>2144.5309999999999</v>
      </c>
      <c r="P13" s="163">
        <v>1684.4085</v>
      </c>
      <c r="Q13" s="163">
        <v>2032.2694999999994</v>
      </c>
      <c r="R13" s="156">
        <f t="shared" si="2"/>
        <v>7396.2794999999996</v>
      </c>
      <c r="S13" s="163">
        <v>2178.8905</v>
      </c>
      <c r="T13" s="163">
        <v>1977.5419999999999</v>
      </c>
    </row>
    <row r="14" spans="2:20">
      <c r="B14" s="70" t="s">
        <v>238</v>
      </c>
      <c r="C14" s="108"/>
      <c r="D14" s="163"/>
      <c r="E14" s="163"/>
      <c r="F14" s="163"/>
      <c r="G14" s="163"/>
      <c r="H14" s="156">
        <f t="shared" si="0"/>
        <v>0</v>
      </c>
      <c r="I14" s="163"/>
      <c r="J14" s="163"/>
      <c r="K14" s="163"/>
      <c r="L14" s="163">
        <v>6776.7882175000004</v>
      </c>
      <c r="M14" s="156">
        <f t="shared" si="1"/>
        <v>6776.7882175000004</v>
      </c>
      <c r="N14" s="163">
        <v>8045.0163499999999</v>
      </c>
      <c r="O14" s="163">
        <v>8898.5753325000023</v>
      </c>
      <c r="P14" s="163">
        <v>9278.165399999998</v>
      </c>
      <c r="Q14" s="163">
        <v>12053.358222499999</v>
      </c>
      <c r="R14" s="156">
        <f t="shared" si="2"/>
        <v>38275.115304999999</v>
      </c>
      <c r="S14" s="163">
        <v>8981</v>
      </c>
      <c r="T14" s="163">
        <v>3008.3679745000009</v>
      </c>
    </row>
    <row r="15" spans="2:20">
      <c r="B15" s="70" t="s">
        <v>30</v>
      </c>
      <c r="C15" s="108"/>
      <c r="D15" s="163">
        <v>61.026949846490069</v>
      </c>
      <c r="E15" s="163">
        <v>57.155579048551651</v>
      </c>
      <c r="F15" s="163">
        <v>69.275381852623383</v>
      </c>
      <c r="G15" s="163">
        <v>60.3233224818756</v>
      </c>
      <c r="H15" s="156">
        <f t="shared" si="0"/>
        <v>247.7812332295407</v>
      </c>
      <c r="I15" s="163">
        <v>95.169588755999996</v>
      </c>
      <c r="J15" s="163">
        <v>153.74431593851011</v>
      </c>
      <c r="K15" s="163">
        <v>94.606290643375132</v>
      </c>
      <c r="L15" s="163">
        <v>95.799040114130889</v>
      </c>
      <c r="M15" s="156">
        <f t="shared" si="1"/>
        <v>439.31923545201613</v>
      </c>
      <c r="N15" s="163">
        <v>150.31949588995275</v>
      </c>
      <c r="O15" s="163">
        <v>203.99199356984724</v>
      </c>
      <c r="P15" s="163">
        <v>253.86597598629999</v>
      </c>
      <c r="Q15" s="163">
        <v>185.63986281370001</v>
      </c>
      <c r="R15" s="156">
        <f t="shared" si="2"/>
        <v>793.81732825979998</v>
      </c>
      <c r="S15" s="163">
        <v>174.90484928150002</v>
      </c>
      <c r="T15" s="163">
        <v>157.23288507009997</v>
      </c>
    </row>
    <row r="16" spans="2:20">
      <c r="B16" s="70" t="s">
        <v>239</v>
      </c>
      <c r="C16" s="110"/>
      <c r="D16" s="163">
        <f>D18-SUM(D4:D15)</f>
        <v>0.42919000000983942</v>
      </c>
      <c r="E16" s="163">
        <f t="shared" ref="E16:G16" si="3">E18-SUM(E4:E15)</f>
        <v>-1.0029661008520634</v>
      </c>
      <c r="F16" s="163">
        <f t="shared" si="3"/>
        <v>-0.19942864504992031</v>
      </c>
      <c r="G16" s="163">
        <f t="shared" si="3"/>
        <v>0.44170301799022127</v>
      </c>
      <c r="H16" s="156">
        <f>H18-SUM(H4:H15)</f>
        <v>-0.33150172789464705</v>
      </c>
      <c r="I16" s="163">
        <f t="shared" ref="I16" si="4">I18-SUM(I4:I15)</f>
        <v>54.707937744002265</v>
      </c>
      <c r="J16" s="163">
        <f>J18-SUM(J4:J15)</f>
        <v>-54.415805438497046</v>
      </c>
      <c r="K16" s="163">
        <f>K18-SUM(K4:K15)</f>
        <v>6.6697356603981461E-2</v>
      </c>
      <c r="L16" s="163">
        <f t="shared" ref="L16" si="5">L18-SUM(L4:L15)</f>
        <v>595.86641888588929</v>
      </c>
      <c r="M16" s="156">
        <f>M18-SUM(M4:M15)</f>
        <v>596.22524854799849</v>
      </c>
      <c r="N16" s="163">
        <f t="shared" ref="N16" si="6">N18-SUM(N4:N15)</f>
        <v>522.19754061003914</v>
      </c>
      <c r="O16" s="163">
        <v>678.21344843015822</v>
      </c>
      <c r="P16" s="163">
        <v>696.76241010968806</v>
      </c>
      <c r="Q16" s="163">
        <v>746</v>
      </c>
      <c r="R16" s="156">
        <f>R18-SUM(R4:R15)</f>
        <v>2642.8632225761539</v>
      </c>
      <c r="S16" s="163">
        <v>692.16499858649991</v>
      </c>
      <c r="T16" s="163">
        <v>218.4</v>
      </c>
    </row>
    <row r="17" spans="2:20" s="3" customFormat="1" ht="6.95" customHeight="1">
      <c r="B17" s="36"/>
      <c r="C17" s="41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5"/>
      <c r="P17" s="165"/>
      <c r="Q17" s="165"/>
      <c r="R17" s="163"/>
      <c r="S17" s="165"/>
      <c r="T17" s="165"/>
    </row>
    <row r="18" spans="2:20" s="2" customFormat="1">
      <c r="B18" s="42" t="s">
        <v>0</v>
      </c>
      <c r="C18" s="13"/>
      <c r="D18" s="183">
        <f>D27</f>
        <v>52949.409863844776</v>
      </c>
      <c r="E18" s="183">
        <f t="shared" ref="E18:O18" si="7">E27</f>
        <v>59742.180136155221</v>
      </c>
      <c r="F18" s="183">
        <f t="shared" si="7"/>
        <v>60390.41</v>
      </c>
      <c r="G18" s="183">
        <f t="shared" si="7"/>
        <v>61093</v>
      </c>
      <c r="H18" s="184">
        <f t="shared" si="7"/>
        <v>234175</v>
      </c>
      <c r="I18" s="183">
        <f t="shared" si="7"/>
        <v>62307</v>
      </c>
      <c r="J18" s="183">
        <f t="shared" si="7"/>
        <v>59434.683499999999</v>
      </c>
      <c r="K18" s="183">
        <f t="shared" si="7"/>
        <v>61512.035105000003</v>
      </c>
      <c r="L18" s="183">
        <f>L27</f>
        <v>62691.409289999996</v>
      </c>
      <c r="M18" s="184">
        <f t="shared" si="7"/>
        <v>245945.12789499998</v>
      </c>
      <c r="N18" s="183">
        <f t="shared" si="7"/>
        <v>64194.947805000003</v>
      </c>
      <c r="O18" s="183">
        <f t="shared" si="7"/>
        <v>66932.730009999999</v>
      </c>
      <c r="P18" s="183">
        <f>P27</f>
        <v>69842.969560095982</v>
      </c>
      <c r="Q18" s="183">
        <f>Q27</f>
        <v>74645.379778240007</v>
      </c>
      <c r="R18" s="184">
        <f>R27</f>
        <v>275616.02715333598</v>
      </c>
      <c r="S18" s="183">
        <f>S27</f>
        <v>79279.484121468005</v>
      </c>
      <c r="T18" s="183">
        <f>T27</f>
        <v>84463.202349428699</v>
      </c>
    </row>
    <row r="19" spans="2:20" s="2" customFormat="1">
      <c r="B19" s="42"/>
      <c r="C19" s="13"/>
      <c r="D19" s="183"/>
      <c r="E19" s="183"/>
      <c r="F19" s="183"/>
      <c r="G19" s="183"/>
      <c r="H19" s="185"/>
      <c r="I19" s="185"/>
      <c r="J19" s="222"/>
      <c r="K19" s="222"/>
      <c r="L19" s="222"/>
      <c r="M19" s="222"/>
      <c r="N19" s="222"/>
      <c r="O19" s="222"/>
      <c r="P19" s="222"/>
      <c r="Q19" s="197"/>
      <c r="R19" s="185"/>
      <c r="S19" s="197"/>
      <c r="T19" s="197"/>
    </row>
    <row r="20" spans="2:20" s="2" customFormat="1">
      <c r="B20" s="28" t="s">
        <v>181</v>
      </c>
      <c r="D20" s="183"/>
      <c r="E20" s="183"/>
      <c r="F20" s="183"/>
      <c r="G20" s="183"/>
      <c r="H20" s="198"/>
      <c r="I20" s="163"/>
      <c r="J20" s="163"/>
      <c r="K20" s="163"/>
      <c r="L20" s="163"/>
      <c r="M20" s="163"/>
      <c r="N20" s="163"/>
      <c r="O20" s="163">
        <f>O18-O16-O14</f>
        <v>57355.941229069831</v>
      </c>
      <c r="P20" s="163"/>
      <c r="Q20" s="163"/>
      <c r="R20" s="163"/>
      <c r="S20" s="163"/>
      <c r="T20" s="163"/>
    </row>
    <row r="21" spans="2:20" s="2" customFormat="1">
      <c r="B21" s="28" t="s">
        <v>237</v>
      </c>
      <c r="D21" s="183"/>
      <c r="E21" s="183"/>
      <c r="F21" s="183"/>
      <c r="G21" s="183"/>
      <c r="H21" s="185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</row>
    <row r="22" spans="2:20" s="2" customFormat="1">
      <c r="B22" s="28" t="s">
        <v>241</v>
      </c>
      <c r="D22" s="183"/>
      <c r="E22" s="183"/>
      <c r="F22" s="183"/>
      <c r="G22" s="183"/>
      <c r="H22" s="185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</row>
    <row r="23" spans="2:20" s="2" customFormat="1">
      <c r="B23" s="28" t="s">
        <v>240</v>
      </c>
      <c r="D23" s="183"/>
      <c r="E23" s="183"/>
      <c r="F23" s="183"/>
      <c r="G23" s="183"/>
      <c r="H23" s="185"/>
      <c r="I23" s="185"/>
      <c r="J23" s="185"/>
      <c r="K23" s="185"/>
      <c r="L23" s="185"/>
      <c r="M23" s="185"/>
      <c r="N23" s="185"/>
      <c r="O23" s="199"/>
      <c r="P23" s="199"/>
      <c r="Q23" s="199"/>
      <c r="R23" s="185"/>
      <c r="S23" s="199"/>
      <c r="T23" s="199"/>
    </row>
    <row r="24" spans="2:20" s="2" customFormat="1">
      <c r="B24" s="4"/>
      <c r="D24" s="183"/>
      <c r="E24" s="183"/>
      <c r="F24" s="183"/>
      <c r="G24" s="183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63"/>
      <c r="S24" s="185"/>
      <c r="T24" s="185"/>
    </row>
    <row r="25" spans="2:20">
      <c r="B25" s="39" t="s">
        <v>143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63"/>
      <c r="S25" s="187"/>
      <c r="T25" s="187"/>
    </row>
    <row r="26" spans="2:20"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50"/>
      <c r="P26" s="150"/>
      <c r="Q26" s="150"/>
      <c r="R26" s="172"/>
      <c r="S26" s="150"/>
      <c r="T26" s="150"/>
    </row>
    <row r="27" spans="2:20">
      <c r="B27" s="70" t="s">
        <v>23</v>
      </c>
      <c r="C27" s="70"/>
      <c r="D27" s="188">
        <f>D42+D56</f>
        <v>52949.409863844776</v>
      </c>
      <c r="E27" s="188">
        <f t="shared" ref="E27:N27" si="8">E42+E56</f>
        <v>59742.180136155221</v>
      </c>
      <c r="F27" s="188">
        <f t="shared" si="8"/>
        <v>60390.41</v>
      </c>
      <c r="G27" s="188">
        <f t="shared" si="8"/>
        <v>61093</v>
      </c>
      <c r="H27" s="189">
        <f t="shared" si="8"/>
        <v>234175</v>
      </c>
      <c r="I27" s="188">
        <f t="shared" si="8"/>
        <v>62307</v>
      </c>
      <c r="J27" s="188">
        <f t="shared" si="8"/>
        <v>59434.683499999999</v>
      </c>
      <c r="K27" s="188">
        <f t="shared" si="8"/>
        <v>61512.035105000003</v>
      </c>
      <c r="L27" s="188">
        <f t="shared" si="8"/>
        <v>62691.409289999996</v>
      </c>
      <c r="M27" s="189">
        <f t="shared" si="8"/>
        <v>245945.12789499998</v>
      </c>
      <c r="N27" s="188">
        <f t="shared" si="8"/>
        <v>64194.947805000003</v>
      </c>
      <c r="O27" s="169">
        <f t="shared" ref="O27:P27" si="9">O42+O56</f>
        <v>66932.730009999999</v>
      </c>
      <c r="P27" s="169">
        <f t="shared" si="9"/>
        <v>69842.969560095982</v>
      </c>
      <c r="Q27" s="169">
        <f t="shared" ref="Q27:S27" si="10">Q42+Q56</f>
        <v>74645.379778240007</v>
      </c>
      <c r="R27" s="189">
        <f>R42+R56</f>
        <v>275616.02715333598</v>
      </c>
      <c r="S27" s="169">
        <f t="shared" si="10"/>
        <v>79279.484121468005</v>
      </c>
      <c r="T27" s="169">
        <f t="shared" ref="T27" si="11">T42+T56</f>
        <v>84463.202349428699</v>
      </c>
    </row>
    <row r="28" spans="2:20">
      <c r="B28" s="70" t="s">
        <v>10</v>
      </c>
      <c r="C28" s="70"/>
      <c r="D28" s="188">
        <f>D43+D57</f>
        <v>-42066.826827739504</v>
      </c>
      <c r="E28" s="188">
        <f t="shared" ref="E28:P31" si="12">E43+E57</f>
        <v>-42292.525424880761</v>
      </c>
      <c r="F28" s="188">
        <f t="shared" si="12"/>
        <v>-41776.652490430846</v>
      </c>
      <c r="G28" s="188">
        <f t="shared" si="12"/>
        <v>-42307.910909203943</v>
      </c>
      <c r="H28" s="189">
        <f t="shared" si="12"/>
        <v>-168443.91565225506</v>
      </c>
      <c r="I28" s="188">
        <f t="shared" si="12"/>
        <v>-42036.454671902815</v>
      </c>
      <c r="J28" s="188">
        <f t="shared" si="12"/>
        <v>-43078.51685199135</v>
      </c>
      <c r="K28" s="188">
        <f t="shared" si="12"/>
        <v>-46169.458617105294</v>
      </c>
      <c r="L28" s="188">
        <f t="shared" si="12"/>
        <v>-42828.519046632995</v>
      </c>
      <c r="M28" s="189">
        <f t="shared" si="12"/>
        <v>-174112.94918763248</v>
      </c>
      <c r="N28" s="188">
        <f t="shared" si="12"/>
        <v>-44465.636227878596</v>
      </c>
      <c r="O28" s="169">
        <f t="shared" ref="O28:P28" si="13">O43+O57</f>
        <v>-46307.041587121406</v>
      </c>
      <c r="P28" s="169">
        <f t="shared" si="13"/>
        <v>-51220.375904946493</v>
      </c>
      <c r="Q28" s="169">
        <f t="shared" ref="Q28:S28" si="14">Q43+Q57</f>
        <v>-52026.881810144027</v>
      </c>
      <c r="R28" s="189">
        <f>R43+R57</f>
        <v>-194019.93553009053</v>
      </c>
      <c r="S28" s="169">
        <f t="shared" si="14"/>
        <v>-59095.997042864095</v>
      </c>
      <c r="T28" s="169">
        <f t="shared" ref="T28" si="15">T43+T57</f>
        <v>-61610.238103542397</v>
      </c>
    </row>
    <row r="29" spans="2:20" s="2" customFormat="1">
      <c r="B29" s="109" t="s">
        <v>28</v>
      </c>
      <c r="C29" s="109"/>
      <c r="D29" s="190">
        <f>D44+D58</f>
        <v>10882.583036105269</v>
      </c>
      <c r="E29" s="190">
        <f t="shared" si="12"/>
        <v>17449.654711274463</v>
      </c>
      <c r="F29" s="190">
        <f t="shared" si="12"/>
        <v>18613.757509569157</v>
      </c>
      <c r="G29" s="190">
        <f t="shared" si="12"/>
        <v>18785.089090796053</v>
      </c>
      <c r="H29" s="191">
        <f t="shared" si="12"/>
        <v>65731.084347744938</v>
      </c>
      <c r="I29" s="190">
        <f t="shared" si="12"/>
        <v>20270.545328097181</v>
      </c>
      <c r="J29" s="190">
        <f t="shared" si="12"/>
        <v>16356.16664800865</v>
      </c>
      <c r="K29" s="190">
        <f t="shared" si="12"/>
        <v>15342.576487894708</v>
      </c>
      <c r="L29" s="190">
        <f t="shared" si="12"/>
        <v>19862.890243367001</v>
      </c>
      <c r="M29" s="191">
        <f t="shared" si="12"/>
        <v>71832.178707367537</v>
      </c>
      <c r="N29" s="190">
        <f t="shared" si="12"/>
        <v>19729.311577121411</v>
      </c>
      <c r="O29" s="170">
        <f t="shared" si="12"/>
        <v>20625.688422878597</v>
      </c>
      <c r="P29" s="170">
        <f t="shared" si="12"/>
        <v>18622.593655149496</v>
      </c>
      <c r="Q29" s="170">
        <f t="shared" ref="Q29:R29" si="16">Q44+Q58</f>
        <v>22618.49796809598</v>
      </c>
      <c r="R29" s="191">
        <f t="shared" si="16"/>
        <v>81596.091623245477</v>
      </c>
      <c r="S29" s="170">
        <f t="shared" ref="S29:T29" si="17">S44+S58</f>
        <v>20183.487078603906</v>
      </c>
      <c r="T29" s="170">
        <f t="shared" si="17"/>
        <v>22852.964245886302</v>
      </c>
    </row>
    <row r="30" spans="2:20">
      <c r="B30" s="70" t="s">
        <v>11</v>
      </c>
      <c r="C30" s="70"/>
      <c r="D30" s="188">
        <f>D45+D59</f>
        <v>-6339.6182942023888</v>
      </c>
      <c r="E30" s="188">
        <f t="shared" si="12"/>
        <v>-6250.3181230566897</v>
      </c>
      <c r="F30" s="188">
        <f t="shared" si="12"/>
        <v>-7170.1624088867175</v>
      </c>
      <c r="G30" s="188">
        <f t="shared" si="12"/>
        <v>-8133.5079115653743</v>
      </c>
      <c r="H30" s="189">
        <f t="shared" si="12"/>
        <v>-27893.606737711169</v>
      </c>
      <c r="I30" s="188">
        <f t="shared" si="12"/>
        <v>-7082.9905319008139</v>
      </c>
      <c r="J30" s="188">
        <f t="shared" si="12"/>
        <v>-7319.6066284031476</v>
      </c>
      <c r="K30" s="188">
        <f t="shared" si="12"/>
        <v>-6047.0399154158849</v>
      </c>
      <c r="L30" s="188">
        <f t="shared" si="12"/>
        <v>-7982.3898868615361</v>
      </c>
      <c r="M30" s="189">
        <f t="shared" si="12"/>
        <v>-28432.026962581382</v>
      </c>
      <c r="N30" s="188">
        <f t="shared" si="12"/>
        <v>-6362.9579370757274</v>
      </c>
      <c r="O30" s="169">
        <f t="shared" ref="O30:P30" si="18">O45+O59</f>
        <v>-6725.0420629242726</v>
      </c>
      <c r="P30" s="169">
        <f t="shared" si="18"/>
        <v>-6653.0770977973998</v>
      </c>
      <c r="Q30" s="169">
        <f t="shared" ref="Q30:R30" si="19">Q45+Q59</f>
        <v>-7666.6382290289012</v>
      </c>
      <c r="R30" s="189">
        <f t="shared" si="19"/>
        <v>-27407.715326826299</v>
      </c>
      <c r="S30" s="169">
        <f t="shared" ref="S30:T30" si="20">S45+S59</f>
        <v>-7727.7370311435006</v>
      </c>
      <c r="T30" s="169">
        <f t="shared" si="20"/>
        <v>-8289.1856274344009</v>
      </c>
    </row>
    <row r="31" spans="2:20" s="2" customFormat="1">
      <c r="B31" s="109" t="s">
        <v>27</v>
      </c>
      <c r="C31" s="109"/>
      <c r="D31" s="190">
        <f>D46+D60</f>
        <v>4542.9647419028797</v>
      </c>
      <c r="E31" s="190">
        <f t="shared" si="12"/>
        <v>11199.336588217773</v>
      </c>
      <c r="F31" s="190">
        <f t="shared" si="12"/>
        <v>11443.59510068244</v>
      </c>
      <c r="G31" s="190">
        <f t="shared" si="12"/>
        <v>10651.581179230678</v>
      </c>
      <c r="H31" s="191">
        <f t="shared" si="12"/>
        <v>37837.477610033769</v>
      </c>
      <c r="I31" s="190">
        <f t="shared" si="12"/>
        <v>13187.554796196368</v>
      </c>
      <c r="J31" s="190">
        <f t="shared" si="12"/>
        <v>9036.560019605502</v>
      </c>
      <c r="K31" s="190">
        <f t="shared" si="12"/>
        <v>9295.5365724788244</v>
      </c>
      <c r="L31" s="190">
        <f t="shared" si="12"/>
        <v>11880.500356505465</v>
      </c>
      <c r="M31" s="191">
        <f t="shared" si="12"/>
        <v>43400.151744786155</v>
      </c>
      <c r="N31" s="190">
        <f t="shared" si="12"/>
        <v>13366.353640045683</v>
      </c>
      <c r="O31" s="170">
        <f t="shared" si="12"/>
        <v>13900.646359954324</v>
      </c>
      <c r="P31" s="170">
        <f t="shared" si="12"/>
        <v>11969.516557352097</v>
      </c>
      <c r="Q31" s="170">
        <f t="shared" ref="Q31:R31" si="21">Q46+Q60</f>
        <v>14951.85973906708</v>
      </c>
      <c r="R31" s="191">
        <f t="shared" si="21"/>
        <v>54188.376296419185</v>
      </c>
      <c r="S31" s="170">
        <f t="shared" ref="S31:T31" si="22">S46+S60</f>
        <v>12455.750047460406</v>
      </c>
      <c r="T31" s="170">
        <f t="shared" si="22"/>
        <v>14563.778618451901</v>
      </c>
    </row>
    <row r="32" spans="2:20">
      <c r="B32" s="34"/>
      <c r="C32" s="34"/>
      <c r="D32" s="200"/>
      <c r="E32" s="200"/>
      <c r="F32" s="200"/>
      <c r="G32" s="200"/>
      <c r="H32" s="224"/>
      <c r="I32" s="171"/>
      <c r="J32" s="171"/>
      <c r="K32" s="171"/>
      <c r="L32" s="171"/>
      <c r="M32" s="224"/>
      <c r="N32" s="171"/>
      <c r="O32" s="171"/>
      <c r="P32" s="171"/>
      <c r="Q32" s="171"/>
      <c r="R32" s="224"/>
      <c r="S32" s="171"/>
      <c r="T32" s="171"/>
    </row>
    <row r="33" spans="2:20">
      <c r="B33" s="34" t="s">
        <v>12</v>
      </c>
      <c r="C33" s="34"/>
      <c r="D33" s="188">
        <f>D48+D62</f>
        <v>10532.964741902881</v>
      </c>
      <c r="E33" s="188">
        <f t="shared" ref="E33:P33" si="23">E48+E62</f>
        <v>17276.336588217775</v>
      </c>
      <c r="F33" s="188">
        <f t="shared" si="23"/>
        <v>17706.59510068244</v>
      </c>
      <c r="G33" s="188">
        <f t="shared" si="23"/>
        <v>17067.581179230678</v>
      </c>
      <c r="H33" s="189">
        <f t="shared" si="23"/>
        <v>62583.477610033769</v>
      </c>
      <c r="I33" s="188">
        <f t="shared" si="23"/>
        <v>19779.554796196368</v>
      </c>
      <c r="J33" s="188">
        <f t="shared" si="23"/>
        <v>16400.560019605502</v>
      </c>
      <c r="K33" s="188">
        <f t="shared" si="23"/>
        <v>15748.536572478824</v>
      </c>
      <c r="L33" s="188">
        <f t="shared" si="23"/>
        <v>19540.095273121759</v>
      </c>
      <c r="M33" s="189">
        <f t="shared" si="23"/>
        <v>71468.74666140246</v>
      </c>
      <c r="N33" s="188">
        <f t="shared" si="23"/>
        <v>21890.022820184182</v>
      </c>
      <c r="O33" s="169">
        <f t="shared" si="23"/>
        <v>22474.320898398226</v>
      </c>
      <c r="P33" s="169">
        <f t="shared" si="23"/>
        <v>21027.656281417596</v>
      </c>
      <c r="Q33" s="169">
        <f t="shared" ref="Q33:R33" si="24">Q48+Q62</f>
        <v>24526.051402518486</v>
      </c>
      <c r="R33" s="189">
        <f t="shared" si="24"/>
        <v>89918.051402518482</v>
      </c>
      <c r="S33" s="169">
        <f t="shared" ref="S33:T33" si="25">S48+S62</f>
        <v>24145.344214955301</v>
      </c>
      <c r="T33" s="169">
        <f t="shared" si="25"/>
        <v>26357.168589157001</v>
      </c>
    </row>
    <row r="34" spans="2:20">
      <c r="B34" s="34" t="s">
        <v>164</v>
      </c>
      <c r="C34" s="34"/>
      <c r="D34" s="188">
        <f>D49+D63</f>
        <v>5990</v>
      </c>
      <c r="E34" s="188">
        <f>E49+E63</f>
        <v>6077</v>
      </c>
      <c r="F34" s="188">
        <f>F49+F63</f>
        <v>6263</v>
      </c>
      <c r="G34" s="188">
        <f t="shared" ref="G34:N34" si="26">G49+G63</f>
        <v>6416</v>
      </c>
      <c r="H34" s="189">
        <f t="shared" si="26"/>
        <v>24746</v>
      </c>
      <c r="I34" s="188">
        <f t="shared" si="26"/>
        <v>6592</v>
      </c>
      <c r="J34" s="188">
        <f t="shared" si="26"/>
        <v>7364</v>
      </c>
      <c r="K34" s="188">
        <f t="shared" si="26"/>
        <v>6453</v>
      </c>
      <c r="L34" s="188">
        <f t="shared" si="26"/>
        <v>7659.5949166162936</v>
      </c>
      <c r="M34" s="189">
        <f t="shared" si="26"/>
        <v>28068.594916616294</v>
      </c>
      <c r="N34" s="188">
        <f t="shared" si="26"/>
        <v>8523.6691801385005</v>
      </c>
      <c r="O34" s="169">
        <f t="shared" ref="O34:P34" si="27">O49+O63</f>
        <v>8573.6745384439</v>
      </c>
      <c r="P34" s="169">
        <f t="shared" si="27"/>
        <v>9058.1397240654987</v>
      </c>
      <c r="Q34" s="169">
        <f t="shared" ref="Q34:R34" si="28">Q49+Q63</f>
        <v>9574.1916634514018</v>
      </c>
      <c r="R34" s="189">
        <f t="shared" si="28"/>
        <v>35729.675106099297</v>
      </c>
      <c r="S34" s="169">
        <f t="shared" ref="S34:T34" si="29">S49+S63</f>
        <v>11689.594167494897</v>
      </c>
      <c r="T34" s="169">
        <f t="shared" si="29"/>
        <v>11793.389970705102</v>
      </c>
    </row>
    <row r="35" spans="2:20">
      <c r="B35" s="34"/>
      <c r="C35" s="34"/>
      <c r="D35" s="202"/>
      <c r="E35" s="202"/>
      <c r="F35" s="202"/>
      <c r="G35" s="202"/>
      <c r="H35" s="203"/>
      <c r="I35" s="202"/>
      <c r="J35" s="202"/>
      <c r="K35" s="202"/>
      <c r="L35" s="202"/>
      <c r="M35" s="203"/>
      <c r="N35" s="202"/>
      <c r="O35" s="175"/>
      <c r="P35" s="175"/>
      <c r="Q35" s="175"/>
      <c r="R35" s="203"/>
      <c r="S35" s="175"/>
      <c r="T35" s="175"/>
    </row>
    <row r="36" spans="2:20">
      <c r="B36" s="34" t="s">
        <v>177</v>
      </c>
      <c r="C36" s="34"/>
      <c r="D36" s="161">
        <f t="shared" ref="D36:P36" si="30">D33/D27</f>
        <v>0.19892506392399023</v>
      </c>
      <c r="E36" s="161">
        <f t="shared" si="30"/>
        <v>0.28918155562525832</v>
      </c>
      <c r="F36" s="161">
        <f t="shared" si="30"/>
        <v>0.29320210113960876</v>
      </c>
      <c r="G36" s="161">
        <f t="shared" si="30"/>
        <v>0.27937048727727692</v>
      </c>
      <c r="H36" s="162">
        <f t="shared" si="30"/>
        <v>0.26725089189722973</v>
      </c>
      <c r="I36" s="161">
        <f t="shared" si="30"/>
        <v>0.31745317213469382</v>
      </c>
      <c r="J36" s="161">
        <f t="shared" si="30"/>
        <v>0.27594258190346893</v>
      </c>
      <c r="K36" s="161">
        <f t="shared" si="30"/>
        <v>0.25602366342775584</v>
      </c>
      <c r="L36" s="161">
        <f t="shared" si="30"/>
        <v>0.31168696787039096</v>
      </c>
      <c r="M36" s="162">
        <f t="shared" si="30"/>
        <v>0.29058817823752225</v>
      </c>
      <c r="N36" s="161">
        <f t="shared" si="30"/>
        <v>0.34099292185232083</v>
      </c>
      <c r="O36" s="92">
        <f t="shared" si="30"/>
        <v>0.33577475317442568</v>
      </c>
      <c r="P36" s="92">
        <f t="shared" si="30"/>
        <v>0.30107047873049658</v>
      </c>
      <c r="Q36" s="92">
        <f t="shared" ref="Q36:R36" si="31">Q33/Q27</f>
        <v>0.32856757478335069</v>
      </c>
      <c r="R36" s="162">
        <f t="shared" si="31"/>
        <v>0.32624391379276924</v>
      </c>
      <c r="S36" s="92">
        <f t="shared" ref="S36:T36" si="32">S33/S27</f>
        <v>0.30455980487916684</v>
      </c>
      <c r="T36" s="92">
        <f t="shared" si="32"/>
        <v>0.31205504712118315</v>
      </c>
    </row>
    <row r="37" spans="2:20" s="9" customFormat="1">
      <c r="B37" s="34" t="s">
        <v>145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151"/>
      <c r="P37" s="151"/>
      <c r="Q37" s="151"/>
      <c r="R37" s="204"/>
      <c r="S37" s="151"/>
      <c r="T37" s="151"/>
    </row>
    <row r="38" spans="2:20" s="9" customFormat="1"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151"/>
      <c r="P38" s="151"/>
      <c r="Q38" s="151"/>
      <c r="R38" s="204"/>
      <c r="S38" s="151"/>
      <c r="T38" s="151"/>
    </row>
    <row r="39" spans="2:20" s="9" customFormat="1"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151"/>
      <c r="P39" s="151"/>
      <c r="Q39" s="151"/>
      <c r="R39" s="204"/>
      <c r="S39" s="151"/>
      <c r="T39" s="151"/>
    </row>
    <row r="40" spans="2:20" s="9" customFormat="1">
      <c r="B40" s="39" t="s">
        <v>167</v>
      </c>
      <c r="C40" s="1"/>
      <c r="D40" s="187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51"/>
      <c r="P40" s="151"/>
      <c r="Q40" s="151"/>
      <c r="R40" s="172"/>
      <c r="S40" s="151"/>
      <c r="T40" s="151"/>
    </row>
    <row r="41" spans="2:20"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65"/>
      <c r="P41" s="165"/>
      <c r="Q41" s="165"/>
      <c r="R41" s="172"/>
      <c r="S41" s="165"/>
      <c r="T41" s="165"/>
    </row>
    <row r="42" spans="2:20">
      <c r="B42" s="70" t="s">
        <v>23</v>
      </c>
      <c r="C42" s="8"/>
      <c r="D42" s="188">
        <v>27507</v>
      </c>
      <c r="E42" s="188">
        <v>31050</v>
      </c>
      <c r="F42" s="188">
        <v>33902</v>
      </c>
      <c r="G42" s="188">
        <v>34444</v>
      </c>
      <c r="H42" s="189">
        <f>SUM(D42:G42)</f>
        <v>126903</v>
      </c>
      <c r="I42" s="188">
        <v>33527</v>
      </c>
      <c r="J42" s="188">
        <v>30723</v>
      </c>
      <c r="K42" s="188">
        <v>34220</v>
      </c>
      <c r="L42" s="188">
        <v>26888</v>
      </c>
      <c r="M42" s="189">
        <f>SUM(I42:L42)</f>
        <v>125358</v>
      </c>
      <c r="N42" s="188">
        <v>25356</v>
      </c>
      <c r="O42" s="169">
        <v>27193</v>
      </c>
      <c r="P42" s="169">
        <v>31288</v>
      </c>
      <c r="Q42" s="169">
        <v>30818.261760000009</v>
      </c>
      <c r="R42" s="189">
        <f>SUM(N42:Q42)</f>
        <v>114655.26176000001</v>
      </c>
      <c r="S42" s="169">
        <v>41969.563110100004</v>
      </c>
      <c r="T42" s="169">
        <v>53332.735289899996</v>
      </c>
    </row>
    <row r="43" spans="2:20">
      <c r="B43" s="70" t="s">
        <v>10</v>
      </c>
      <c r="C43" s="8"/>
      <c r="D43" s="188">
        <v>-20036</v>
      </c>
      <c r="E43" s="188">
        <v>-21754</v>
      </c>
      <c r="F43" s="188">
        <v>-22059</v>
      </c>
      <c r="G43" s="188">
        <v>-21655</v>
      </c>
      <c r="H43" s="189">
        <f t="shared" ref="H43:H49" si="33">SUM(D43:G43)</f>
        <v>-85504</v>
      </c>
      <c r="I43" s="188">
        <v>-21721</v>
      </c>
      <c r="J43" s="188">
        <v>-21387</v>
      </c>
      <c r="K43" s="188">
        <v>-24284</v>
      </c>
      <c r="L43" s="188">
        <v>-18339</v>
      </c>
      <c r="M43" s="189">
        <f t="shared" ref="M43:M49" si="34">SUM(I43:L43)</f>
        <v>-85731</v>
      </c>
      <c r="N43" s="188">
        <v>-18209</v>
      </c>
      <c r="O43" s="169">
        <v>-18667</v>
      </c>
      <c r="P43" s="169">
        <v>-21421</v>
      </c>
      <c r="Q43" s="169">
        <v>-21522.366902478505</v>
      </c>
      <c r="R43" s="189">
        <f t="shared" ref="R43:R49" si="35">SUM(N43:Q43)</f>
        <v>-79819.366902478505</v>
      </c>
      <c r="S43" s="169">
        <v>-30460.641816117201</v>
      </c>
      <c r="T43" s="169">
        <v>-36351.30178578179</v>
      </c>
    </row>
    <row r="44" spans="2:20">
      <c r="B44" s="109" t="s">
        <v>28</v>
      </c>
      <c r="C44" s="16"/>
      <c r="D44" s="190">
        <v>7471</v>
      </c>
      <c r="E44" s="190">
        <f>E42+E43</f>
        <v>9296</v>
      </c>
      <c r="F44" s="190">
        <f t="shared" ref="F44:N44" si="36">F42+F43</f>
        <v>11843</v>
      </c>
      <c r="G44" s="190">
        <f t="shared" si="36"/>
        <v>12789</v>
      </c>
      <c r="H44" s="191">
        <f t="shared" si="33"/>
        <v>41399</v>
      </c>
      <c r="I44" s="190">
        <f t="shared" si="36"/>
        <v>11806</v>
      </c>
      <c r="J44" s="190">
        <f t="shared" si="36"/>
        <v>9336</v>
      </c>
      <c r="K44" s="190">
        <f t="shared" si="36"/>
        <v>9936</v>
      </c>
      <c r="L44" s="190">
        <f t="shared" si="36"/>
        <v>8549</v>
      </c>
      <c r="M44" s="191">
        <f t="shared" si="34"/>
        <v>39627</v>
      </c>
      <c r="N44" s="190">
        <f t="shared" si="36"/>
        <v>7147</v>
      </c>
      <c r="O44" s="170">
        <f>O42+O43</f>
        <v>8526</v>
      </c>
      <c r="P44" s="170">
        <f>P42+P43</f>
        <v>9867</v>
      </c>
      <c r="Q44" s="170">
        <f>Q42+Q43</f>
        <v>9295.8948575215036</v>
      </c>
      <c r="R44" s="191">
        <f t="shared" si="35"/>
        <v>34835.894857521504</v>
      </c>
      <c r="S44" s="170">
        <f>S42+S43</f>
        <v>11508.921293982803</v>
      </c>
      <c r="T44" s="170">
        <f>T42+T43</f>
        <v>16981.433504118206</v>
      </c>
    </row>
    <row r="45" spans="2:20">
      <c r="B45" s="70" t="s">
        <v>11</v>
      </c>
      <c r="C45" s="8"/>
      <c r="D45" s="188">
        <v>-4576</v>
      </c>
      <c r="E45" s="188">
        <v>-4488</v>
      </c>
      <c r="F45" s="188">
        <v>-5383</v>
      </c>
      <c r="G45" s="188">
        <v>-6270</v>
      </c>
      <c r="H45" s="189">
        <f t="shared" si="33"/>
        <v>-20717</v>
      </c>
      <c r="I45" s="188">
        <v>-5461</v>
      </c>
      <c r="J45" s="188">
        <v>-5666</v>
      </c>
      <c r="K45" s="188">
        <v>-4368</v>
      </c>
      <c r="L45" s="188">
        <v>-6241</v>
      </c>
      <c r="M45" s="189">
        <f t="shared" si="34"/>
        <v>-21736</v>
      </c>
      <c r="N45" s="188">
        <v>-4542</v>
      </c>
      <c r="O45" s="169">
        <v>-4732</v>
      </c>
      <c r="P45" s="169">
        <v>-4476</v>
      </c>
      <c r="Q45" s="169">
        <v>-5425.170716490702</v>
      </c>
      <c r="R45" s="189">
        <f t="shared" si="35"/>
        <v>-19175.170716490702</v>
      </c>
      <c r="S45" s="169">
        <v>-5768.8213741909003</v>
      </c>
      <c r="T45" s="169">
        <v>-6461.8468303902009</v>
      </c>
    </row>
    <row r="46" spans="2:20">
      <c r="B46" s="109" t="s">
        <v>27</v>
      </c>
      <c r="C46" s="16"/>
      <c r="D46" s="190">
        <v>2895</v>
      </c>
      <c r="E46" s="190">
        <f t="shared" ref="E46:N46" si="37">E44+E45</f>
        <v>4808</v>
      </c>
      <c r="F46" s="190">
        <f t="shared" si="37"/>
        <v>6460</v>
      </c>
      <c r="G46" s="190">
        <f t="shared" si="37"/>
        <v>6519</v>
      </c>
      <c r="H46" s="191">
        <f t="shared" si="33"/>
        <v>20682</v>
      </c>
      <c r="I46" s="190">
        <f t="shared" si="37"/>
        <v>6345</v>
      </c>
      <c r="J46" s="190">
        <f t="shared" si="37"/>
        <v>3670</v>
      </c>
      <c r="K46" s="190">
        <f t="shared" si="37"/>
        <v>5568</v>
      </c>
      <c r="L46" s="190">
        <f t="shared" si="37"/>
        <v>2308</v>
      </c>
      <c r="M46" s="191">
        <f t="shared" si="34"/>
        <v>17891</v>
      </c>
      <c r="N46" s="190">
        <f t="shared" si="37"/>
        <v>2605</v>
      </c>
      <c r="O46" s="170">
        <f>O44+O45</f>
        <v>3794</v>
      </c>
      <c r="P46" s="170">
        <f>P44+P45</f>
        <v>5391</v>
      </c>
      <c r="Q46" s="170">
        <f>Q44+Q45</f>
        <v>3870.7241410308015</v>
      </c>
      <c r="R46" s="191">
        <f t="shared" si="35"/>
        <v>15660.724141030802</v>
      </c>
      <c r="S46" s="170">
        <f>S44+S45</f>
        <v>5740.0999197919027</v>
      </c>
      <c r="T46" s="170">
        <f>T44+T45</f>
        <v>10519.586673728005</v>
      </c>
    </row>
    <row r="47" spans="2:20">
      <c r="B47" s="34"/>
      <c r="C47" s="7"/>
      <c r="D47" s="194"/>
      <c r="E47" s="194"/>
      <c r="F47" s="194"/>
      <c r="G47" s="194"/>
      <c r="H47" s="169"/>
      <c r="I47" s="196"/>
      <c r="J47" s="196"/>
      <c r="K47" s="196"/>
      <c r="L47" s="196"/>
      <c r="M47" s="169"/>
      <c r="N47" s="196"/>
      <c r="O47" s="196"/>
      <c r="P47" s="169"/>
      <c r="Q47" s="169"/>
      <c r="R47" s="169"/>
      <c r="S47" s="169"/>
      <c r="T47" s="169"/>
    </row>
    <row r="48" spans="2:20">
      <c r="B48" s="34" t="s">
        <v>12</v>
      </c>
      <c r="C48" s="7"/>
      <c r="D48" s="194">
        <f t="shared" ref="D48" si="38">D46+D49</f>
        <v>5322</v>
      </c>
      <c r="E48" s="194">
        <f>E46+E49</f>
        <v>7374</v>
      </c>
      <c r="F48" s="194">
        <f t="shared" ref="F48:N48" si="39">F46+F49</f>
        <v>9061</v>
      </c>
      <c r="G48" s="194">
        <f t="shared" si="39"/>
        <v>9321</v>
      </c>
      <c r="H48" s="189">
        <f t="shared" si="33"/>
        <v>31078</v>
      </c>
      <c r="I48" s="194">
        <f t="shared" si="39"/>
        <v>9006</v>
      </c>
      <c r="J48" s="194">
        <f t="shared" si="39"/>
        <v>6511</v>
      </c>
      <c r="K48" s="194">
        <f t="shared" si="39"/>
        <v>8562</v>
      </c>
      <c r="L48" s="194">
        <f t="shared" si="39"/>
        <v>5423</v>
      </c>
      <c r="M48" s="189">
        <f t="shared" si="34"/>
        <v>29502</v>
      </c>
      <c r="N48" s="194">
        <f t="shared" si="39"/>
        <v>5652</v>
      </c>
      <c r="O48" s="196">
        <f>O46+O49</f>
        <v>6708</v>
      </c>
      <c r="P48" s="196">
        <f>P46+P49</f>
        <v>8342</v>
      </c>
      <c r="Q48" s="196">
        <v>6611.1860386739027</v>
      </c>
      <c r="R48" s="189">
        <f t="shared" si="35"/>
        <v>27313.186038673903</v>
      </c>
      <c r="S48" s="196">
        <v>11141.670081375602</v>
      </c>
      <c r="T48" s="169">
        <v>17155.021404200408</v>
      </c>
    </row>
    <row r="49" spans="2:20">
      <c r="B49" s="34" t="s">
        <v>164</v>
      </c>
      <c r="C49" s="7"/>
      <c r="D49" s="194">
        <v>2427</v>
      </c>
      <c r="E49" s="194">
        <v>2566</v>
      </c>
      <c r="F49" s="194">
        <v>2601</v>
      </c>
      <c r="G49" s="194">
        <v>2802</v>
      </c>
      <c r="H49" s="189">
        <f t="shared" si="33"/>
        <v>10396</v>
      </c>
      <c r="I49" s="194">
        <v>2661</v>
      </c>
      <c r="J49" s="194">
        <v>2841</v>
      </c>
      <c r="K49" s="194">
        <v>2994</v>
      </c>
      <c r="L49" s="194">
        <v>3115</v>
      </c>
      <c r="M49" s="189">
        <f t="shared" si="34"/>
        <v>11611</v>
      </c>
      <c r="N49" s="194">
        <v>3047</v>
      </c>
      <c r="O49" s="196">
        <v>2914</v>
      </c>
      <c r="P49" s="169">
        <v>2951</v>
      </c>
      <c r="Q49" s="169">
        <v>2740.4618976431011</v>
      </c>
      <c r="R49" s="189">
        <f t="shared" si="35"/>
        <v>11652.461897643101</v>
      </c>
      <c r="S49" s="169">
        <v>5401.5701615836988</v>
      </c>
      <c r="T49" s="169">
        <v>6635.4347304724015</v>
      </c>
    </row>
    <row r="50" spans="2:20">
      <c r="B50" s="34"/>
      <c r="C50" s="34"/>
      <c r="D50" s="192"/>
      <c r="E50" s="192"/>
      <c r="F50" s="192"/>
      <c r="G50" s="192"/>
      <c r="H50" s="193"/>
      <c r="I50" s="192"/>
      <c r="J50" s="192"/>
      <c r="K50" s="192"/>
      <c r="L50" s="192"/>
      <c r="M50" s="193"/>
      <c r="N50" s="5"/>
      <c r="O50" s="137"/>
      <c r="P50" s="169"/>
      <c r="Q50" s="169"/>
      <c r="R50" s="193"/>
      <c r="S50" s="169"/>
      <c r="T50" s="169"/>
    </row>
    <row r="51" spans="2:20">
      <c r="B51" s="34" t="s">
        <v>177</v>
      </c>
      <c r="C51" s="34"/>
      <c r="D51" s="161">
        <f t="shared" ref="D51:Q51" si="40">D48/D42</f>
        <v>0.19347802377576617</v>
      </c>
      <c r="E51" s="161">
        <f t="shared" si="40"/>
        <v>0.23748792270531402</v>
      </c>
      <c r="F51" s="161">
        <f t="shared" si="40"/>
        <v>0.26727036752993921</v>
      </c>
      <c r="G51" s="161">
        <f t="shared" si="40"/>
        <v>0.27061316920218326</v>
      </c>
      <c r="H51" s="162">
        <f t="shared" si="40"/>
        <v>0.24489570774528577</v>
      </c>
      <c r="I51" s="161">
        <f t="shared" si="40"/>
        <v>0.26861932174068659</v>
      </c>
      <c r="J51" s="161">
        <f t="shared" si="40"/>
        <v>0.21192591869283597</v>
      </c>
      <c r="K51" s="161">
        <f t="shared" si="40"/>
        <v>0.25020455873758035</v>
      </c>
      <c r="L51" s="161">
        <f t="shared" si="40"/>
        <v>0.2016884855697709</v>
      </c>
      <c r="M51" s="162">
        <f t="shared" si="40"/>
        <v>0.23534198056765424</v>
      </c>
      <c r="N51" s="161">
        <f t="shared" si="40"/>
        <v>0.22290582110743021</v>
      </c>
      <c r="O51" s="92">
        <f t="shared" si="40"/>
        <v>0.24668113117346377</v>
      </c>
      <c r="P51" s="92">
        <f t="shared" si="40"/>
        <v>0.2666197903349527</v>
      </c>
      <c r="Q51" s="92">
        <f t="shared" si="40"/>
        <v>0.21452170437642168</v>
      </c>
      <c r="R51" s="162">
        <f t="shared" ref="R51:S51" si="41">R48/R42</f>
        <v>0.23822008357406851</v>
      </c>
      <c r="S51" s="92">
        <f t="shared" si="41"/>
        <v>0.26547024214065146</v>
      </c>
      <c r="T51" s="92">
        <f t="shared" ref="T51" si="42">T48/T42</f>
        <v>0.32166025820635491</v>
      </c>
    </row>
    <row r="52" spans="2:20"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50"/>
      <c r="P52" s="150"/>
      <c r="Q52" s="150"/>
      <c r="R52" s="172"/>
      <c r="S52" s="150"/>
      <c r="T52" s="150"/>
    </row>
    <row r="53" spans="2:20"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0"/>
      <c r="P53" s="150"/>
      <c r="Q53" s="150"/>
      <c r="R53" s="158"/>
      <c r="S53" s="150"/>
      <c r="T53" s="150"/>
    </row>
    <row r="54" spans="2:20">
      <c r="B54" s="39" t="s">
        <v>168</v>
      </c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88"/>
      <c r="O54" s="188"/>
      <c r="P54" s="188"/>
      <c r="Q54" s="188"/>
      <c r="R54" s="172"/>
      <c r="S54" s="188"/>
      <c r="T54" s="188"/>
    </row>
    <row r="55" spans="2:20"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50"/>
      <c r="P55" s="150"/>
      <c r="Q55" s="150"/>
      <c r="R55" s="172"/>
      <c r="S55" s="150"/>
      <c r="T55" s="150"/>
    </row>
    <row r="56" spans="2:20">
      <c r="B56" s="70" t="s">
        <v>23</v>
      </c>
      <c r="C56" s="8"/>
      <c r="D56" s="188">
        <v>25442.409863844772</v>
      </c>
      <c r="E56" s="188">
        <v>28692.180136155224</v>
      </c>
      <c r="F56" s="188">
        <v>26488.410000000003</v>
      </c>
      <c r="G56" s="188">
        <v>26649</v>
      </c>
      <c r="H56" s="189">
        <f>SUM(D56:G56)</f>
        <v>107272</v>
      </c>
      <c r="I56" s="188">
        <v>28780</v>
      </c>
      <c r="J56" s="188">
        <v>28711.683499999999</v>
      </c>
      <c r="K56" s="188">
        <v>27292.035105000003</v>
      </c>
      <c r="L56" s="188">
        <v>35803.409289999996</v>
      </c>
      <c r="M56" s="189">
        <f>SUM(I56:L56)</f>
        <v>120587.127895</v>
      </c>
      <c r="N56" s="188">
        <v>38838.947805000003</v>
      </c>
      <c r="O56" s="169">
        <v>39739.730009999999</v>
      </c>
      <c r="P56" s="169">
        <v>38554.969560095989</v>
      </c>
      <c r="Q56" s="169">
        <v>43827.118018239998</v>
      </c>
      <c r="R56" s="189">
        <f>SUM(N56:Q56)</f>
        <v>160960.76539333598</v>
      </c>
      <c r="S56" s="169">
        <v>37309.921011368002</v>
      </c>
      <c r="T56" s="169">
        <v>31130.467059528703</v>
      </c>
    </row>
    <row r="57" spans="2:20">
      <c r="B57" s="70" t="s">
        <v>10</v>
      </c>
      <c r="C57" s="8"/>
      <c r="D57" s="188">
        <v>-22030.826827739504</v>
      </c>
      <c r="E57" s="188">
        <v>-20538.525424880761</v>
      </c>
      <c r="F57" s="188">
        <v>-19717.652490430846</v>
      </c>
      <c r="G57" s="188">
        <v>-20652.910909203947</v>
      </c>
      <c r="H57" s="189">
        <f t="shared" ref="H57:H63" si="43">SUM(D57:G57)</f>
        <v>-82939.915652255062</v>
      </c>
      <c r="I57" s="188">
        <v>-20315.454671902819</v>
      </c>
      <c r="J57" s="188">
        <v>-21691.51685199135</v>
      </c>
      <c r="K57" s="188">
        <v>-21885.458617105294</v>
      </c>
      <c r="L57" s="188">
        <v>-24489.519046632995</v>
      </c>
      <c r="M57" s="189">
        <f t="shared" ref="M57:M63" si="44">SUM(I57:L57)</f>
        <v>-88381.949187632461</v>
      </c>
      <c r="N57" s="188">
        <v>-26256.636227878593</v>
      </c>
      <c r="O57" s="169">
        <v>-27640.041587121403</v>
      </c>
      <c r="P57" s="169">
        <v>-29799.375904946493</v>
      </c>
      <c r="Q57" s="169">
        <v>-30504.514907665522</v>
      </c>
      <c r="R57" s="189">
        <f t="shared" ref="R57:R63" si="45">SUM(N57:Q57)</f>
        <v>-114200.56862761201</v>
      </c>
      <c r="S57" s="169">
        <v>-28635.355226746899</v>
      </c>
      <c r="T57" s="169">
        <v>-25258.936317760606</v>
      </c>
    </row>
    <row r="58" spans="2:20">
      <c r="B58" s="109" t="s">
        <v>28</v>
      </c>
      <c r="C58" s="16"/>
      <c r="D58" s="190">
        <v>3411.5830361052685</v>
      </c>
      <c r="E58" s="190">
        <f>E56+E57</f>
        <v>8153.6547112744629</v>
      </c>
      <c r="F58" s="190">
        <f t="shared" ref="F58:Q58" si="46">F56+F57</f>
        <v>6770.7575095691573</v>
      </c>
      <c r="G58" s="190">
        <f t="shared" si="46"/>
        <v>5996.0890907960529</v>
      </c>
      <c r="H58" s="191">
        <f t="shared" si="43"/>
        <v>24332.084347744942</v>
      </c>
      <c r="I58" s="190">
        <f t="shared" si="46"/>
        <v>8464.5453280971815</v>
      </c>
      <c r="J58" s="190">
        <f t="shared" si="46"/>
        <v>7020.1666480086496</v>
      </c>
      <c r="K58" s="190">
        <f t="shared" si="46"/>
        <v>5406.5764878947084</v>
      </c>
      <c r="L58" s="190">
        <f t="shared" si="46"/>
        <v>11313.890243367001</v>
      </c>
      <c r="M58" s="191">
        <f t="shared" si="44"/>
        <v>32205.17870736754</v>
      </c>
      <c r="N58" s="190">
        <f t="shared" si="46"/>
        <v>12582.311577121411</v>
      </c>
      <c r="O58" s="170">
        <f t="shared" si="46"/>
        <v>12099.688422878597</v>
      </c>
      <c r="P58" s="170">
        <f t="shared" si="46"/>
        <v>8755.593655149496</v>
      </c>
      <c r="Q58" s="170">
        <f t="shared" si="46"/>
        <v>13322.603110574477</v>
      </c>
      <c r="R58" s="191">
        <f t="shared" si="45"/>
        <v>46760.19676572398</v>
      </c>
      <c r="S58" s="170">
        <f t="shared" ref="S58:T58" si="47">S56+S57</f>
        <v>8674.5657846211034</v>
      </c>
      <c r="T58" s="170">
        <f t="shared" si="47"/>
        <v>5871.530741768096</v>
      </c>
    </row>
    <row r="59" spans="2:20">
      <c r="B59" s="70" t="s">
        <v>11</v>
      </c>
      <c r="C59" s="8"/>
      <c r="D59" s="188">
        <v>-1763.6182942023888</v>
      </c>
      <c r="E59" s="188">
        <v>-1762.3181230566895</v>
      </c>
      <c r="F59" s="188">
        <v>-1787.1624088867172</v>
      </c>
      <c r="G59" s="188">
        <v>-1863.5079115653741</v>
      </c>
      <c r="H59" s="189">
        <f t="shared" si="43"/>
        <v>-7176.6067377111704</v>
      </c>
      <c r="I59" s="188">
        <v>-1621.9905319008135</v>
      </c>
      <c r="J59" s="188">
        <v>-1653.6066284031476</v>
      </c>
      <c r="K59" s="188">
        <v>-1679.0399154158849</v>
      </c>
      <c r="L59" s="188">
        <v>-1741.3898868615358</v>
      </c>
      <c r="M59" s="189">
        <f t="shared" si="44"/>
        <v>-6696.0269625813817</v>
      </c>
      <c r="N59" s="188">
        <v>-1820.9579370757276</v>
      </c>
      <c r="O59" s="169">
        <v>-1993.0420629242724</v>
      </c>
      <c r="P59" s="169">
        <v>-2177.0770977973998</v>
      </c>
      <c r="Q59" s="169">
        <v>-2241.4675125381991</v>
      </c>
      <c r="R59" s="189">
        <f>SUM(N59:Q59)</f>
        <v>-8232.5446103355989</v>
      </c>
      <c r="S59" s="169">
        <v>-1958.9156569526001</v>
      </c>
      <c r="T59" s="169">
        <v>-1827.3387970441997</v>
      </c>
    </row>
    <row r="60" spans="2:20">
      <c r="B60" s="109" t="s">
        <v>27</v>
      </c>
      <c r="C60" s="16"/>
      <c r="D60" s="190">
        <v>1647.9647419028797</v>
      </c>
      <c r="E60" s="190">
        <f t="shared" ref="E60:Q60" si="48">E58+E59</f>
        <v>6391.3365882177732</v>
      </c>
      <c r="F60" s="190">
        <f t="shared" si="48"/>
        <v>4983.5951006824398</v>
      </c>
      <c r="G60" s="190">
        <f t="shared" si="48"/>
        <v>4132.5811792306786</v>
      </c>
      <c r="H60" s="191">
        <f t="shared" si="43"/>
        <v>17155.477610033769</v>
      </c>
      <c r="I60" s="190">
        <f t="shared" si="48"/>
        <v>6842.5547961963675</v>
      </c>
      <c r="J60" s="190">
        <f t="shared" si="48"/>
        <v>5366.560019605502</v>
      </c>
      <c r="K60" s="190">
        <f t="shared" si="48"/>
        <v>3727.5365724788235</v>
      </c>
      <c r="L60" s="190">
        <f t="shared" si="48"/>
        <v>9572.5003565054649</v>
      </c>
      <c r="M60" s="191">
        <f t="shared" si="44"/>
        <v>25509.151744786159</v>
      </c>
      <c r="N60" s="190">
        <f t="shared" si="48"/>
        <v>10761.353640045683</v>
      </c>
      <c r="O60" s="170">
        <f t="shared" si="48"/>
        <v>10106.646359954324</v>
      </c>
      <c r="P60" s="170">
        <f t="shared" si="48"/>
        <v>6578.5165573520962</v>
      </c>
      <c r="Q60" s="170">
        <f t="shared" si="48"/>
        <v>11081.135598036279</v>
      </c>
      <c r="R60" s="191">
        <f>SUM(N60:Q60)</f>
        <v>38527.652155388379</v>
      </c>
      <c r="S60" s="170">
        <f t="shared" ref="S60:T60" si="49">S58+S59</f>
        <v>6715.650127668503</v>
      </c>
      <c r="T60" s="170">
        <f t="shared" si="49"/>
        <v>4044.1919447238961</v>
      </c>
    </row>
    <row r="61" spans="2:20">
      <c r="B61" s="34"/>
      <c r="C61" s="7"/>
      <c r="D61" s="188"/>
      <c r="E61" s="188"/>
      <c r="F61" s="188"/>
      <c r="G61" s="188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</row>
    <row r="62" spans="2:20">
      <c r="B62" s="34" t="s">
        <v>12</v>
      </c>
      <c r="C62" s="7"/>
      <c r="D62" s="194">
        <f>D60+D63</f>
        <v>5210.9647419028797</v>
      </c>
      <c r="E62" s="194">
        <f>E60+E63</f>
        <v>9902.3365882177732</v>
      </c>
      <c r="F62" s="194">
        <f t="shared" ref="F62:P62" si="50">F60+F63</f>
        <v>8645.5951006824398</v>
      </c>
      <c r="G62" s="194">
        <f t="shared" si="50"/>
        <v>7746.5811792306786</v>
      </c>
      <c r="H62" s="189">
        <f t="shared" si="43"/>
        <v>31505.477610033769</v>
      </c>
      <c r="I62" s="194">
        <f t="shared" si="50"/>
        <v>10773.554796196368</v>
      </c>
      <c r="J62" s="194">
        <f t="shared" si="50"/>
        <v>9889.560019605502</v>
      </c>
      <c r="K62" s="194">
        <f t="shared" si="50"/>
        <v>7186.5365724788235</v>
      </c>
      <c r="L62" s="194">
        <f t="shared" si="50"/>
        <v>14117.095273121759</v>
      </c>
      <c r="M62" s="189">
        <f t="shared" si="44"/>
        <v>41966.746661402452</v>
      </c>
      <c r="N62" s="194">
        <f t="shared" si="50"/>
        <v>16238.022820184184</v>
      </c>
      <c r="O62" s="196">
        <f t="shared" si="50"/>
        <v>15766.320898398224</v>
      </c>
      <c r="P62" s="196">
        <f t="shared" si="50"/>
        <v>12685.656281417596</v>
      </c>
      <c r="Q62" s="169">
        <v>17914.865363844583</v>
      </c>
      <c r="R62" s="189">
        <f t="shared" si="45"/>
        <v>62604.865363844583</v>
      </c>
      <c r="S62" s="169">
        <v>13003.674133579701</v>
      </c>
      <c r="T62" s="169">
        <v>9202.1471849565933</v>
      </c>
    </row>
    <row r="63" spans="2:20">
      <c r="B63" s="34" t="s">
        <v>164</v>
      </c>
      <c r="C63" s="7"/>
      <c r="D63" s="194">
        <v>3563</v>
      </c>
      <c r="E63" s="194">
        <v>3511</v>
      </c>
      <c r="F63" s="194">
        <v>3662</v>
      </c>
      <c r="G63" s="194">
        <v>3614</v>
      </c>
      <c r="H63" s="189">
        <f t="shared" si="43"/>
        <v>14350</v>
      </c>
      <c r="I63" s="194">
        <v>3931</v>
      </c>
      <c r="J63" s="194">
        <v>4523</v>
      </c>
      <c r="K63" s="194">
        <v>3459</v>
      </c>
      <c r="L63" s="194">
        <v>4544.5949166162936</v>
      </c>
      <c r="M63" s="189">
        <f t="shared" si="44"/>
        <v>16457.594916616294</v>
      </c>
      <c r="N63" s="194">
        <v>5476.6691801385005</v>
      </c>
      <c r="O63" s="169">
        <v>5659.6745384439</v>
      </c>
      <c r="P63" s="169">
        <v>6107.1397240654987</v>
      </c>
      <c r="Q63" s="169">
        <v>6833.7297658083007</v>
      </c>
      <c r="R63" s="189">
        <f t="shared" si="45"/>
        <v>24077.2132084562</v>
      </c>
      <c r="S63" s="169">
        <v>6288.0240059111984</v>
      </c>
      <c r="T63" s="169">
        <v>5157.9552402327008</v>
      </c>
    </row>
    <row r="64" spans="2:20">
      <c r="B64" s="34"/>
      <c r="C64" s="34"/>
      <c r="D64" s="192"/>
      <c r="E64" s="192"/>
      <c r="F64" s="192"/>
      <c r="G64" s="192"/>
      <c r="H64" s="193"/>
      <c r="I64" s="192"/>
      <c r="J64" s="192"/>
      <c r="K64" s="192"/>
      <c r="L64" s="192"/>
      <c r="M64" s="193"/>
      <c r="N64" s="5"/>
      <c r="O64" s="137"/>
      <c r="P64" s="169"/>
      <c r="Q64" s="169"/>
      <c r="R64" s="193"/>
      <c r="S64" s="169"/>
      <c r="T64" s="169"/>
    </row>
    <row r="65" spans="2:20">
      <c r="B65" s="34" t="s">
        <v>177</v>
      </c>
      <c r="C65" s="34"/>
      <c r="D65" s="161">
        <f t="shared" ref="D65:Q65" si="51">D62/D56</f>
        <v>0.20481411822973503</v>
      </c>
      <c r="E65" s="161">
        <f t="shared" si="51"/>
        <v>0.34512318482692667</v>
      </c>
      <c r="F65" s="161">
        <f t="shared" si="51"/>
        <v>0.32639162187094051</v>
      </c>
      <c r="G65" s="161">
        <f t="shared" si="51"/>
        <v>0.29068937593270588</v>
      </c>
      <c r="H65" s="162">
        <f t="shared" si="51"/>
        <v>0.29369712142995164</v>
      </c>
      <c r="I65" s="161">
        <f t="shared" si="51"/>
        <v>0.37434172328687865</v>
      </c>
      <c r="J65" s="161">
        <f t="shared" si="51"/>
        <v>0.3444437529971206</v>
      </c>
      <c r="K65" s="161">
        <f t="shared" si="51"/>
        <v>0.26331992263787696</v>
      </c>
      <c r="L65" s="161">
        <f t="shared" si="51"/>
        <v>0.39429472089588707</v>
      </c>
      <c r="M65" s="162">
        <f t="shared" si="51"/>
        <v>0.34802011951014011</v>
      </c>
      <c r="N65" s="161">
        <f t="shared" si="51"/>
        <v>0.41808606406411847</v>
      </c>
      <c r="O65" s="92">
        <f t="shared" si="51"/>
        <v>0.39673950714891193</v>
      </c>
      <c r="P65" s="92">
        <f t="shared" si="51"/>
        <v>0.32902778620131823</v>
      </c>
      <c r="Q65" s="92">
        <f t="shared" si="51"/>
        <v>0.40876211290892461</v>
      </c>
      <c r="R65" s="162">
        <f t="shared" ref="R65:S65" si="52">R62/R56</f>
        <v>0.38894487865324551</v>
      </c>
      <c r="S65" s="92">
        <f t="shared" si="52"/>
        <v>0.3485312694609457</v>
      </c>
      <c r="T65" s="92">
        <f t="shared" ref="T65" si="53">T62/T56</f>
        <v>0.29559939358956439</v>
      </c>
    </row>
    <row r="66" spans="2:20">
      <c r="B66" s="34" t="s">
        <v>169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33.140625" style="1" bestFit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38" customWidth="1"/>
    <col min="17" max="18" width="11.42578125" style="1" customWidth="1"/>
    <col min="19" max="19" width="11.42578125" style="1"/>
    <col min="20" max="20" width="11.42578125" style="214"/>
    <col min="21" max="16384" width="11.42578125" style="1"/>
  </cols>
  <sheetData>
    <row r="1" spans="2:20">
      <c r="B1" s="129" t="s">
        <v>163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174</v>
      </c>
      <c r="P1" s="43" t="s">
        <v>196</v>
      </c>
      <c r="Q1" s="43" t="s">
        <v>205</v>
      </c>
      <c r="R1" s="44">
        <v>2016</v>
      </c>
      <c r="S1" s="43" t="s">
        <v>209</v>
      </c>
      <c r="T1" s="43" t="s">
        <v>224</v>
      </c>
    </row>
    <row r="2" spans="2:20">
      <c r="B2" s="39" t="s">
        <v>144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38"/>
      <c r="R2" s="45"/>
      <c r="S2" s="138"/>
      <c r="T2" s="138"/>
    </row>
    <row r="3" spans="2:20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38"/>
      <c r="R3" s="45"/>
      <c r="S3" s="138"/>
      <c r="T3" s="138"/>
    </row>
    <row r="4" spans="2:20">
      <c r="B4" s="70" t="s">
        <v>170</v>
      </c>
      <c r="C4" s="108"/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  <c r="Q4" s="10">
        <f t="shared" ref="Q4:R4" si="1">Q30</f>
        <v>23358.699459999989</v>
      </c>
      <c r="R4" s="11">
        <f t="shared" si="1"/>
        <v>94122.699459999989</v>
      </c>
      <c r="S4" s="10">
        <f t="shared" ref="S4" si="2">S30</f>
        <v>20596.243092391902</v>
      </c>
      <c r="T4" s="10">
        <f>T30</f>
        <v>17670.956293896495</v>
      </c>
    </row>
    <row r="5" spans="2:20">
      <c r="B5" s="70" t="s">
        <v>165</v>
      </c>
      <c r="C5" s="108"/>
      <c r="D5" s="10">
        <f>D44</f>
        <v>26329.722632530087</v>
      </c>
      <c r="E5" s="10">
        <f t="shared" ref="E5:P5" si="3">E44</f>
        <v>29166.717367469915</v>
      </c>
      <c r="F5" s="10">
        <f t="shared" si="3"/>
        <v>26152.559999999998</v>
      </c>
      <c r="G5" s="10">
        <f t="shared" si="3"/>
        <v>27578</v>
      </c>
      <c r="H5" s="11">
        <f t="shared" si="3"/>
        <v>109227</v>
      </c>
      <c r="I5" s="10">
        <f t="shared" si="3"/>
        <v>24558</v>
      </c>
      <c r="J5" s="10">
        <f t="shared" si="3"/>
        <v>27673</v>
      </c>
      <c r="K5" s="10">
        <f t="shared" si="3"/>
        <v>33702</v>
      </c>
      <c r="L5" s="10">
        <f t="shared" si="3"/>
        <v>25933</v>
      </c>
      <c r="M5" s="11">
        <f t="shared" si="3"/>
        <v>111866</v>
      </c>
      <c r="N5" s="10">
        <f t="shared" si="3"/>
        <v>18248</v>
      </c>
      <c r="O5" s="10">
        <f t="shared" si="3"/>
        <v>17343</v>
      </c>
      <c r="P5" s="10">
        <f t="shared" si="3"/>
        <v>18607</v>
      </c>
      <c r="Q5" s="10">
        <f t="shared" ref="Q5:R5" si="4">Q44</f>
        <v>19165.305918719896</v>
      </c>
      <c r="R5" s="11">
        <f t="shared" si="4"/>
        <v>73363.305918719896</v>
      </c>
      <c r="S5" s="10">
        <f t="shared" ref="S5" si="5">S44</f>
        <v>15522.7445361439</v>
      </c>
      <c r="T5" s="10">
        <f>T44</f>
        <v>10814.963472200898</v>
      </c>
    </row>
    <row r="6" spans="2:20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42"/>
      <c r="P6" s="142"/>
      <c r="Q6" s="142"/>
      <c r="R6" s="10"/>
      <c r="S6" s="142"/>
      <c r="T6" s="142"/>
    </row>
    <row r="7" spans="2:20" s="2" customFormat="1">
      <c r="B7" s="42" t="s">
        <v>0</v>
      </c>
      <c r="C7" s="13"/>
      <c r="D7" s="12">
        <f>D15</f>
        <v>67344.722632530087</v>
      </c>
      <c r="E7" s="12">
        <f t="shared" ref="E7:M7" si="6">E15</f>
        <v>69106.717367469915</v>
      </c>
      <c r="F7" s="12">
        <f t="shared" si="6"/>
        <v>60515.56</v>
      </c>
      <c r="G7" s="12">
        <f t="shared" si="6"/>
        <v>60442</v>
      </c>
      <c r="H7" s="12">
        <f t="shared" si="6"/>
        <v>257409</v>
      </c>
      <c r="I7" s="12">
        <f t="shared" si="6"/>
        <v>58903</v>
      </c>
      <c r="J7" s="12">
        <f t="shared" si="6"/>
        <v>56753</v>
      </c>
      <c r="K7" s="12">
        <f t="shared" si="6"/>
        <v>58429</v>
      </c>
      <c r="L7" s="12">
        <f t="shared" si="6"/>
        <v>49872</v>
      </c>
      <c r="M7" s="12">
        <f t="shared" si="6"/>
        <v>223957</v>
      </c>
      <c r="N7" s="12">
        <f>N15</f>
        <v>43231</v>
      </c>
      <c r="O7" s="12">
        <f>O15</f>
        <v>40640</v>
      </c>
      <c r="P7" s="12">
        <f>P15</f>
        <v>41091</v>
      </c>
      <c r="Q7" s="12">
        <f>Q15</f>
        <v>42524.005378719885</v>
      </c>
      <c r="R7" s="12">
        <f t="shared" ref="R7" si="7">R15</f>
        <v>167486.00537871988</v>
      </c>
      <c r="S7" s="12">
        <f>S15</f>
        <v>36118.987628535804</v>
      </c>
      <c r="T7" s="12">
        <f>T15</f>
        <v>28485.919766097395</v>
      </c>
    </row>
    <row r="8" spans="2:20" s="2" customFormat="1">
      <c r="B8" s="42"/>
      <c r="C8" s="13"/>
      <c r="D8" s="12"/>
      <c r="E8" s="12"/>
      <c r="F8" s="12"/>
      <c r="G8" s="12"/>
      <c r="H8" s="56"/>
      <c r="I8" s="56"/>
      <c r="J8" s="56"/>
      <c r="K8" s="56"/>
      <c r="L8" s="12"/>
      <c r="M8" s="14"/>
      <c r="N8" s="12"/>
      <c r="O8" s="139"/>
      <c r="P8" s="139"/>
      <c r="Q8" s="139"/>
      <c r="S8" s="139"/>
      <c r="T8" s="139"/>
    </row>
    <row r="9" spans="2:20" ht="15" customHeight="1">
      <c r="B9" s="243" t="s">
        <v>236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Q9" s="138"/>
      <c r="S9" s="138"/>
      <c r="T9" s="138"/>
    </row>
    <row r="10" spans="2:20"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Q10" s="138"/>
      <c r="S10" s="138"/>
      <c r="T10" s="138"/>
    </row>
    <row r="11" spans="2:20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  <c r="Q11" s="138"/>
      <c r="S11" s="138"/>
      <c r="T11" s="138"/>
    </row>
    <row r="12" spans="2:20">
      <c r="B12" s="34"/>
      <c r="C12" s="34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5"/>
      <c r="Q12" s="138"/>
      <c r="S12" s="138"/>
      <c r="T12" s="138"/>
    </row>
    <row r="13" spans="2:20">
      <c r="B13" s="39" t="s">
        <v>143</v>
      </c>
      <c r="C13" s="34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Q13" s="138"/>
      <c r="S13" s="138"/>
      <c r="T13" s="138"/>
    </row>
    <row r="14" spans="2:20">
      <c r="B14" s="34"/>
      <c r="C14" s="34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Q14" s="138"/>
      <c r="S14" s="138"/>
      <c r="T14" s="138"/>
    </row>
    <row r="15" spans="2:20">
      <c r="B15" s="70" t="s">
        <v>23</v>
      </c>
      <c r="C15" s="70"/>
      <c r="D15" s="188">
        <f>D30+D44</f>
        <v>67344.722632530087</v>
      </c>
      <c r="E15" s="188">
        <f t="shared" ref="E15:F15" si="8">E30+E44</f>
        <v>69106.717367469915</v>
      </c>
      <c r="F15" s="188">
        <f t="shared" si="8"/>
        <v>60515.56</v>
      </c>
      <c r="G15" s="188">
        <f>G30+G44</f>
        <v>60442</v>
      </c>
      <c r="H15" s="189">
        <f>H30+H44</f>
        <v>257409</v>
      </c>
      <c r="I15" s="188">
        <f>I30+I44</f>
        <v>58903</v>
      </c>
      <c r="J15" s="188">
        <f t="shared" ref="J15:K15" si="9">J30+J44</f>
        <v>56753</v>
      </c>
      <c r="K15" s="188">
        <f t="shared" si="9"/>
        <v>58429</v>
      </c>
      <c r="L15" s="188">
        <f>L30+L44</f>
        <v>49872</v>
      </c>
      <c r="M15" s="189">
        <f>M30+M44</f>
        <v>223957</v>
      </c>
      <c r="N15" s="188">
        <f t="shared" ref="N15:O15" si="10">N30+N44</f>
        <v>43231</v>
      </c>
      <c r="O15" s="169">
        <f t="shared" si="10"/>
        <v>40640</v>
      </c>
      <c r="P15" s="169">
        <f t="shared" ref="P15:Q15" si="11">P30+P44</f>
        <v>41091</v>
      </c>
      <c r="Q15" s="169">
        <f t="shared" si="11"/>
        <v>42524.005378719885</v>
      </c>
      <c r="R15" s="189">
        <f>R30+R44</f>
        <v>167486.00537871988</v>
      </c>
      <c r="S15" s="169">
        <f t="shared" ref="S15:T15" si="12">S30+S44</f>
        <v>36118.987628535804</v>
      </c>
      <c r="T15" s="169">
        <f t="shared" si="12"/>
        <v>28485.919766097395</v>
      </c>
    </row>
    <row r="16" spans="2:20">
      <c r="B16" s="70" t="s">
        <v>10</v>
      </c>
      <c r="C16" s="70"/>
      <c r="D16" s="188">
        <f t="shared" ref="D16:F19" si="13">D31+D45</f>
        <v>-54554.336340646274</v>
      </c>
      <c r="E16" s="188">
        <f t="shared" si="13"/>
        <v>-57462.881761680444</v>
      </c>
      <c r="F16" s="188">
        <f t="shared" si="13"/>
        <v>-49660.75336071018</v>
      </c>
      <c r="G16" s="188">
        <f t="shared" ref="G16:K16" si="14">G31+G45</f>
        <v>-52769.371010707619</v>
      </c>
      <c r="H16" s="189">
        <f t="shared" si="14"/>
        <v>-214447.34247374453</v>
      </c>
      <c r="I16" s="188">
        <f t="shared" si="14"/>
        <v>-47688.803206668345</v>
      </c>
      <c r="J16" s="188">
        <f t="shared" si="14"/>
        <v>-46978.818824189759</v>
      </c>
      <c r="K16" s="188">
        <f t="shared" si="14"/>
        <v>-45464.065556281581</v>
      </c>
      <c r="L16" s="188">
        <f t="shared" ref="L16:N16" si="15">L31+L45</f>
        <v>-40335.301493676881</v>
      </c>
      <c r="M16" s="189">
        <f t="shared" si="15"/>
        <v>-180466.98908081657</v>
      </c>
      <c r="N16" s="188">
        <f t="shared" si="15"/>
        <v>-35682.361941296782</v>
      </c>
      <c r="O16" s="169">
        <f t="shared" ref="O16" si="16">O31+O45</f>
        <v>-35212.638058703218</v>
      </c>
      <c r="P16" s="169">
        <f t="shared" ref="P16:Q16" si="17">P31+P45</f>
        <v>-34309</v>
      </c>
      <c r="Q16" s="169">
        <f t="shared" si="17"/>
        <v>-36651.993906443102</v>
      </c>
      <c r="R16" s="189">
        <f>R31+R45</f>
        <v>-141855.99390644309</v>
      </c>
      <c r="S16" s="169">
        <f t="shared" ref="S16:T16" si="18">S31+S45</f>
        <v>-30854.472005557203</v>
      </c>
      <c r="T16" s="169">
        <f t="shared" si="18"/>
        <v>-23847.829632145396</v>
      </c>
    </row>
    <row r="17" spans="2:20" s="2" customFormat="1">
      <c r="B17" s="109" t="s">
        <v>28</v>
      </c>
      <c r="C17" s="109"/>
      <c r="D17" s="190">
        <f t="shared" si="13"/>
        <v>12790.386291883813</v>
      </c>
      <c r="E17" s="190">
        <f t="shared" si="13"/>
        <v>11643.835605789471</v>
      </c>
      <c r="F17" s="190">
        <f t="shared" si="13"/>
        <v>10854.806639289822</v>
      </c>
      <c r="G17" s="190">
        <f t="shared" ref="G17:K17" si="19">G32+G46</f>
        <v>7672.6289892923851</v>
      </c>
      <c r="H17" s="191">
        <f t="shared" si="19"/>
        <v>42961.657526255491</v>
      </c>
      <c r="I17" s="190">
        <f t="shared" si="19"/>
        <v>11214.196793331655</v>
      </c>
      <c r="J17" s="190">
        <f t="shared" si="19"/>
        <v>9774.1811758102376</v>
      </c>
      <c r="K17" s="190">
        <f t="shared" si="19"/>
        <v>12964.934443718423</v>
      </c>
      <c r="L17" s="190">
        <f t="shared" ref="L17:N17" si="20">L32+L46</f>
        <v>9536.6985063231186</v>
      </c>
      <c r="M17" s="191">
        <f t="shared" si="20"/>
        <v>43490.010919183434</v>
      </c>
      <c r="N17" s="190">
        <f t="shared" si="20"/>
        <v>7548.6380587032181</v>
      </c>
      <c r="O17" s="170">
        <f t="shared" ref="O17" si="21">O32+O46</f>
        <v>5427.3619412967819</v>
      </c>
      <c r="P17" s="170">
        <f t="shared" ref="P17:R17" si="22">P32+P46</f>
        <v>6782</v>
      </c>
      <c r="Q17" s="170">
        <f>Q32+Q46</f>
        <v>5872.011472276783</v>
      </c>
      <c r="R17" s="191">
        <f t="shared" si="22"/>
        <v>25630.011472276783</v>
      </c>
      <c r="S17" s="170">
        <f>S32+S46</f>
        <v>5264.5156229786007</v>
      </c>
      <c r="T17" s="170">
        <f>T32+T46</f>
        <v>4638.0901339519951</v>
      </c>
    </row>
    <row r="18" spans="2:20">
      <c r="B18" s="70" t="s">
        <v>11</v>
      </c>
      <c r="C18" s="70"/>
      <c r="D18" s="188">
        <f t="shared" si="13"/>
        <v>-6187.6927127124636</v>
      </c>
      <c r="E18" s="188">
        <f t="shared" si="13"/>
        <v>-6473.9610167243909</v>
      </c>
      <c r="F18" s="188">
        <f t="shared" si="13"/>
        <v>-6672.2775238067397</v>
      </c>
      <c r="G18" s="188">
        <f t="shared" ref="G18:K18" si="23">G33+G47</f>
        <v>-5539.1633904684131</v>
      </c>
      <c r="H18" s="189">
        <f t="shared" si="23"/>
        <v>-24873.094643712007</v>
      </c>
      <c r="I18" s="188">
        <f t="shared" si="23"/>
        <v>-6259.0538141081597</v>
      </c>
      <c r="J18" s="188">
        <f t="shared" si="23"/>
        <v>-7119.9260298506579</v>
      </c>
      <c r="K18" s="188">
        <f t="shared" si="23"/>
        <v>-6324.1723769903947</v>
      </c>
      <c r="L18" s="188">
        <f t="shared" ref="L18:N18" si="24">L33+L47</f>
        <v>-9524.3717457689854</v>
      </c>
      <c r="M18" s="189">
        <f t="shared" si="24"/>
        <v>-29227.523966718196</v>
      </c>
      <c r="N18" s="188">
        <f t="shared" si="24"/>
        <v>-4784.8700890319687</v>
      </c>
      <c r="O18" s="169">
        <f t="shared" ref="O18" si="25">O33+O47</f>
        <v>-5530.1299109680313</v>
      </c>
      <c r="P18" s="169">
        <f t="shared" ref="P18:R18" si="26">P33+P47</f>
        <v>-5316</v>
      </c>
      <c r="Q18" s="169">
        <f t="shared" si="26"/>
        <v>-6077.4548726414996</v>
      </c>
      <c r="R18" s="189">
        <f t="shared" si="26"/>
        <v>-21708.454872641501</v>
      </c>
      <c r="S18" s="169">
        <f t="shared" ref="S18:T18" si="27">S33+S47</f>
        <v>-4874.3087047169001</v>
      </c>
      <c r="T18" s="169">
        <f t="shared" si="27"/>
        <v>-4777.4538747667993</v>
      </c>
    </row>
    <row r="19" spans="2:20" s="2" customFormat="1">
      <c r="B19" s="109" t="s">
        <v>27</v>
      </c>
      <c r="C19" s="109"/>
      <c r="D19" s="190">
        <f t="shared" si="13"/>
        <v>6602.6935791713495</v>
      </c>
      <c r="E19" s="190">
        <f t="shared" si="13"/>
        <v>5169.8745890650798</v>
      </c>
      <c r="F19" s="190">
        <f t="shared" si="13"/>
        <v>4182.529115483082</v>
      </c>
      <c r="G19" s="190">
        <f t="shared" ref="G19:K19" si="28">G34+G48</f>
        <v>2133.465598823972</v>
      </c>
      <c r="H19" s="191">
        <f t="shared" si="28"/>
        <v>18088.562882543483</v>
      </c>
      <c r="I19" s="190">
        <f t="shared" si="28"/>
        <v>4955.1429792234958</v>
      </c>
      <c r="J19" s="190">
        <f t="shared" si="28"/>
        <v>2654.2551459595797</v>
      </c>
      <c r="K19" s="190">
        <f t="shared" si="28"/>
        <v>6640.762066728028</v>
      </c>
      <c r="L19" s="190">
        <f t="shared" ref="L19:N19" si="29">L34+L48</f>
        <v>12.326760554132306</v>
      </c>
      <c r="M19" s="191">
        <f t="shared" si="29"/>
        <v>14262.486952465239</v>
      </c>
      <c r="N19" s="190">
        <f t="shared" si="29"/>
        <v>2763.7679696712494</v>
      </c>
      <c r="O19" s="170">
        <f t="shared" ref="O19" si="30">O34+O48</f>
        <v>-102.76796967124938</v>
      </c>
      <c r="P19" s="170">
        <f t="shared" ref="P19:R19" si="31">P34+P48</f>
        <v>1466</v>
      </c>
      <c r="Q19" s="170">
        <f t="shared" si="31"/>
        <v>-205.44340036471658</v>
      </c>
      <c r="R19" s="191">
        <f t="shared" si="31"/>
        <v>3921.5565996352834</v>
      </c>
      <c r="S19" s="170">
        <f t="shared" ref="S19:T19" si="32">S34+S48</f>
        <v>390.20691826170082</v>
      </c>
      <c r="T19" s="170">
        <f t="shared" si="32"/>
        <v>-139.36374081480471</v>
      </c>
    </row>
    <row r="20" spans="2:20">
      <c r="B20" s="34"/>
      <c r="C20" s="34"/>
      <c r="D20" s="200"/>
      <c r="E20" s="200"/>
      <c r="F20" s="200"/>
      <c r="G20" s="200"/>
      <c r="H20" s="195"/>
      <c r="I20" s="213"/>
      <c r="J20" s="213"/>
      <c r="K20" s="213"/>
      <c r="L20" s="213"/>
      <c r="M20" s="195"/>
      <c r="N20" s="213"/>
      <c r="O20" s="213"/>
      <c r="P20" s="213"/>
      <c r="Q20" s="213"/>
      <c r="R20" s="195"/>
      <c r="S20" s="171"/>
      <c r="T20" s="171"/>
    </row>
    <row r="21" spans="2:20">
      <c r="B21" s="34" t="s">
        <v>12</v>
      </c>
      <c r="C21" s="34"/>
      <c r="D21" s="200">
        <f>D36+D50</f>
        <v>10212.693579171349</v>
      </c>
      <c r="E21" s="200">
        <f t="shared" ref="E21:O21" si="33">E36+E50</f>
        <v>9067.8745890650789</v>
      </c>
      <c r="F21" s="200">
        <f t="shared" si="33"/>
        <v>7009.529115483082</v>
      </c>
      <c r="G21" s="200">
        <f t="shared" si="33"/>
        <v>7559.465598823972</v>
      </c>
      <c r="H21" s="189">
        <f t="shared" si="33"/>
        <v>33849.562882543483</v>
      </c>
      <c r="I21" s="200">
        <f t="shared" si="33"/>
        <v>8942.1429792234958</v>
      </c>
      <c r="J21" s="200">
        <f t="shared" si="33"/>
        <v>6362.2551459595797</v>
      </c>
      <c r="K21" s="200">
        <f t="shared" si="33"/>
        <v>10584.762066728028</v>
      </c>
      <c r="L21" s="200">
        <f t="shared" si="33"/>
        <v>3062.5535480848785</v>
      </c>
      <c r="M21" s="189">
        <f t="shared" si="33"/>
        <v>28951.713739995983</v>
      </c>
      <c r="N21" s="200">
        <f t="shared" si="33"/>
        <v>5359.6199127583113</v>
      </c>
      <c r="O21" s="171">
        <f t="shared" si="33"/>
        <v>2354.8760802767883</v>
      </c>
      <c r="P21" s="171">
        <f t="shared" ref="P21:R21" si="34">P36+P50</f>
        <v>4021.3144313257999</v>
      </c>
      <c r="Q21" s="171">
        <f t="shared" si="34"/>
        <v>2336.7515483352981</v>
      </c>
      <c r="R21" s="189">
        <f t="shared" si="34"/>
        <v>14072.561972696198</v>
      </c>
      <c r="S21" s="171">
        <f t="shared" ref="S21:T21" si="35">S36+S50</f>
        <v>2693.538041451</v>
      </c>
      <c r="T21" s="171">
        <f t="shared" si="35"/>
        <v>2425.5437632844973</v>
      </c>
    </row>
    <row r="22" spans="2:20">
      <c r="B22" s="34" t="s">
        <v>164</v>
      </c>
      <c r="C22" s="34"/>
      <c r="D22" s="200">
        <f>D37+D51</f>
        <v>3610</v>
      </c>
      <c r="E22" s="200">
        <f t="shared" ref="E22:F22" si="36">E37+E51</f>
        <v>3898</v>
      </c>
      <c r="F22" s="200">
        <f t="shared" si="36"/>
        <v>2827</v>
      </c>
      <c r="G22" s="200">
        <f t="shared" ref="G22:N22" si="37">G37+G51</f>
        <v>5426</v>
      </c>
      <c r="H22" s="189">
        <f t="shared" si="37"/>
        <v>15761</v>
      </c>
      <c r="I22" s="200">
        <f t="shared" si="37"/>
        <v>3987</v>
      </c>
      <c r="J22" s="200">
        <f t="shared" si="37"/>
        <v>3708</v>
      </c>
      <c r="K22" s="200">
        <f t="shared" si="37"/>
        <v>3944</v>
      </c>
      <c r="L22" s="200">
        <f t="shared" si="37"/>
        <v>3050.2267875307462</v>
      </c>
      <c r="M22" s="189">
        <f t="shared" si="37"/>
        <v>14689.226787530746</v>
      </c>
      <c r="N22" s="200">
        <f t="shared" si="37"/>
        <v>2595.851943087062</v>
      </c>
      <c r="O22" s="171">
        <f t="shared" ref="O22" si="38">O37+O51</f>
        <v>2457.6440499480377</v>
      </c>
      <c r="P22" s="171">
        <f t="shared" ref="P22:R22" si="39">P37+P51</f>
        <v>2555.3144313257999</v>
      </c>
      <c r="Q22" s="171">
        <f t="shared" si="39"/>
        <v>2542.1949487000002</v>
      </c>
      <c r="R22" s="189">
        <f t="shared" si="39"/>
        <v>10151.0053730609</v>
      </c>
      <c r="S22" s="171">
        <f t="shared" ref="S22:T22" si="40">S37+S51</f>
        <v>2303.331123189299</v>
      </c>
      <c r="T22" s="171">
        <f t="shared" si="40"/>
        <v>2564.9075040993011</v>
      </c>
    </row>
    <row r="23" spans="2:20">
      <c r="B23" s="34"/>
      <c r="C23" s="34"/>
      <c r="D23" s="202"/>
      <c r="E23" s="202"/>
      <c r="F23" s="202"/>
      <c r="G23" s="202"/>
      <c r="H23" s="203"/>
      <c r="I23" s="202"/>
      <c r="J23" s="202"/>
      <c r="K23" s="202"/>
      <c r="L23" s="202"/>
      <c r="M23" s="203"/>
      <c r="N23" s="202"/>
      <c r="O23" s="175"/>
      <c r="P23" s="175"/>
      <c r="Q23" s="175"/>
      <c r="R23" s="203"/>
      <c r="S23" s="175"/>
      <c r="T23" s="175"/>
    </row>
    <row r="24" spans="2:20">
      <c r="B24" s="34" t="s">
        <v>177</v>
      </c>
      <c r="C24" s="34"/>
      <c r="D24" s="161">
        <f t="shared" ref="D24:N24" si="41">D21/D15</f>
        <v>0.1516480160575823</v>
      </c>
      <c r="E24" s="161">
        <f t="shared" si="41"/>
        <v>0.13121553062414062</v>
      </c>
      <c r="F24" s="161">
        <f t="shared" si="41"/>
        <v>0.11583019500246024</v>
      </c>
      <c r="G24" s="161">
        <f t="shared" si="41"/>
        <v>0.12506974618351432</v>
      </c>
      <c r="H24" s="162">
        <f t="shared" si="41"/>
        <v>0.13150108536431704</v>
      </c>
      <c r="I24" s="161">
        <f t="shared" si="41"/>
        <v>0.15181133353519338</v>
      </c>
      <c r="J24" s="161">
        <f t="shared" si="41"/>
        <v>0.11210429661796874</v>
      </c>
      <c r="K24" s="161">
        <f t="shared" si="41"/>
        <v>0.18115596821318228</v>
      </c>
      <c r="L24" s="161">
        <f t="shared" si="41"/>
        <v>6.1408276148638086E-2</v>
      </c>
      <c r="M24" s="162">
        <f t="shared" si="41"/>
        <v>0.12927353795592897</v>
      </c>
      <c r="N24" s="161">
        <f t="shared" si="41"/>
        <v>0.12397631127566587</v>
      </c>
      <c r="O24" s="92">
        <f t="shared" ref="O24" si="42">O21/O15</f>
        <v>5.7944785439881602E-2</v>
      </c>
      <c r="P24" s="92">
        <f t="shared" ref="P24:R24" si="43">P21/P15</f>
        <v>9.7863630267596313E-2</v>
      </c>
      <c r="Q24" s="92">
        <f t="shared" si="43"/>
        <v>5.4951351066865148E-2</v>
      </c>
      <c r="R24" s="162">
        <f t="shared" si="43"/>
        <v>8.4022315421967794E-2</v>
      </c>
      <c r="S24" s="92">
        <f t="shared" ref="S24:T24" si="44">S21/S15</f>
        <v>7.4574018218688129E-2</v>
      </c>
      <c r="T24" s="92">
        <f t="shared" si="44"/>
        <v>8.5148865938015655E-2</v>
      </c>
    </row>
    <row r="25" spans="2:20">
      <c r="B25" s="34" t="s">
        <v>145</v>
      </c>
      <c r="C25" s="34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50"/>
      <c r="P25" s="150"/>
      <c r="Q25" s="150"/>
      <c r="R25" s="172"/>
      <c r="S25" s="150"/>
      <c r="T25" s="150"/>
    </row>
    <row r="26" spans="2:20"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50"/>
      <c r="P26" s="150"/>
      <c r="Q26" s="150"/>
      <c r="R26" s="172"/>
      <c r="S26" s="150"/>
      <c r="T26" s="150"/>
    </row>
    <row r="27" spans="2:20"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50"/>
      <c r="P27" s="150"/>
      <c r="Q27" s="150"/>
      <c r="R27" s="172"/>
      <c r="S27" s="150"/>
      <c r="T27" s="150"/>
    </row>
    <row r="28" spans="2:20">
      <c r="B28" s="39" t="s">
        <v>167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50"/>
      <c r="P28" s="150"/>
      <c r="Q28" s="150"/>
      <c r="R28" s="172"/>
      <c r="S28" s="150"/>
      <c r="T28" s="150"/>
    </row>
    <row r="29" spans="2:20"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50"/>
      <c r="P29" s="150"/>
      <c r="Q29" s="150"/>
      <c r="R29" s="172"/>
      <c r="S29" s="150"/>
      <c r="T29" s="150"/>
    </row>
    <row r="30" spans="2:20">
      <c r="B30" s="70" t="s">
        <v>23</v>
      </c>
      <c r="C30" s="8"/>
      <c r="D30" s="188">
        <v>41015</v>
      </c>
      <c r="E30" s="188">
        <v>39940</v>
      </c>
      <c r="F30" s="188">
        <v>34363</v>
      </c>
      <c r="G30" s="188">
        <v>32864</v>
      </c>
      <c r="H30" s="189">
        <f>SUM(D30:G30)</f>
        <v>148182</v>
      </c>
      <c r="I30" s="188">
        <v>34345</v>
      </c>
      <c r="J30" s="188">
        <v>29080</v>
      </c>
      <c r="K30" s="188">
        <v>24727</v>
      </c>
      <c r="L30" s="188">
        <v>23939</v>
      </c>
      <c r="M30" s="189">
        <f>SUM(I30:L30)</f>
        <v>112091</v>
      </c>
      <c r="N30" s="188">
        <v>24983</v>
      </c>
      <c r="O30" s="169">
        <v>23297</v>
      </c>
      <c r="P30" s="205">
        <v>22484</v>
      </c>
      <c r="Q30" s="205">
        <v>23358.699459999989</v>
      </c>
      <c r="R30" s="189">
        <f>SUM(N30:Q30)</f>
        <v>94122.699459999989</v>
      </c>
      <c r="S30" s="205">
        <v>20596.243092391902</v>
      </c>
      <c r="T30" s="169">
        <v>17670.956293896495</v>
      </c>
    </row>
    <row r="31" spans="2:20">
      <c r="B31" s="70" t="s">
        <v>10</v>
      </c>
      <c r="C31" s="8"/>
      <c r="D31" s="188">
        <v>-34673</v>
      </c>
      <c r="E31" s="188">
        <v>-35136</v>
      </c>
      <c r="F31" s="188">
        <v>-29839</v>
      </c>
      <c r="G31" s="188">
        <v>-31091</v>
      </c>
      <c r="H31" s="189">
        <f t="shared" ref="H31:H37" si="45">SUM(D31:G31)</f>
        <v>-130739</v>
      </c>
      <c r="I31" s="188">
        <v>-29139</v>
      </c>
      <c r="J31" s="188">
        <v>-26162</v>
      </c>
      <c r="K31" s="188">
        <v>-21701</v>
      </c>
      <c r="L31" s="188">
        <v>-20630</v>
      </c>
      <c r="M31" s="189">
        <f t="shared" ref="M31:M37" si="46">SUM(I31:L31)</f>
        <v>-97632</v>
      </c>
      <c r="N31" s="188">
        <v>-20908</v>
      </c>
      <c r="O31" s="169">
        <v>-20688</v>
      </c>
      <c r="P31" s="205">
        <v>-18949</v>
      </c>
      <c r="Q31" s="205">
        <v>-20276.176004000401</v>
      </c>
      <c r="R31" s="189">
        <f t="shared" ref="R31:R37" si="47">SUM(N31:Q31)</f>
        <v>-80821.176004000401</v>
      </c>
      <c r="S31" s="205">
        <v>-18087.443204609401</v>
      </c>
      <c r="T31" s="169">
        <v>-15375.981862866</v>
      </c>
    </row>
    <row r="32" spans="2:20">
      <c r="B32" s="109" t="s">
        <v>28</v>
      </c>
      <c r="C32" s="16"/>
      <c r="D32" s="190">
        <f>D30+D31</f>
        <v>6342</v>
      </c>
      <c r="E32" s="190">
        <f t="shared" ref="E32:Q32" si="48">E30+E31</f>
        <v>4804</v>
      </c>
      <c r="F32" s="190">
        <f t="shared" si="48"/>
        <v>4524</v>
      </c>
      <c r="G32" s="190">
        <f t="shared" si="48"/>
        <v>1773</v>
      </c>
      <c r="H32" s="191">
        <f t="shared" si="45"/>
        <v>17443</v>
      </c>
      <c r="I32" s="190">
        <f t="shared" si="48"/>
        <v>5206</v>
      </c>
      <c r="J32" s="190">
        <f t="shared" si="48"/>
        <v>2918</v>
      </c>
      <c r="K32" s="190">
        <f t="shared" si="48"/>
        <v>3026</v>
      </c>
      <c r="L32" s="190">
        <f t="shared" si="48"/>
        <v>3309</v>
      </c>
      <c r="M32" s="191">
        <f t="shared" si="46"/>
        <v>14459</v>
      </c>
      <c r="N32" s="190">
        <f t="shared" si="48"/>
        <v>4075</v>
      </c>
      <c r="O32" s="170">
        <f t="shared" si="48"/>
        <v>2609</v>
      </c>
      <c r="P32" s="170">
        <f t="shared" si="48"/>
        <v>3535</v>
      </c>
      <c r="Q32" s="170">
        <f t="shared" si="48"/>
        <v>3082.5234559995879</v>
      </c>
      <c r="R32" s="191">
        <f t="shared" si="47"/>
        <v>13301.523455999588</v>
      </c>
      <c r="S32" s="170">
        <f t="shared" ref="S32:T32" si="49">S30+S31</f>
        <v>2508.7998877825012</v>
      </c>
      <c r="T32" s="170">
        <f t="shared" si="49"/>
        <v>2294.9744310304959</v>
      </c>
    </row>
    <row r="33" spans="2:20">
      <c r="B33" s="70" t="s">
        <v>11</v>
      </c>
      <c r="C33" s="8"/>
      <c r="D33" s="188">
        <v>-4593</v>
      </c>
      <c r="E33" s="188">
        <v>-4498</v>
      </c>
      <c r="F33" s="188">
        <v>-5116</v>
      </c>
      <c r="G33" s="188">
        <v>-3797</v>
      </c>
      <c r="H33" s="189">
        <f t="shared" si="45"/>
        <v>-18004</v>
      </c>
      <c r="I33" s="188">
        <v>-4426</v>
      </c>
      <c r="J33" s="188">
        <v>-5359</v>
      </c>
      <c r="K33" s="188">
        <v>-4538</v>
      </c>
      <c r="L33" s="188">
        <v>-8069</v>
      </c>
      <c r="M33" s="189">
        <f t="shared" si="46"/>
        <v>-22392</v>
      </c>
      <c r="N33" s="188">
        <v>-3641</v>
      </c>
      <c r="O33" s="169">
        <v>-4305</v>
      </c>
      <c r="P33" s="205">
        <v>-4122</v>
      </c>
      <c r="Q33" s="205">
        <v>-4796.031606474</v>
      </c>
      <c r="R33" s="189">
        <f t="shared" si="47"/>
        <v>-16864.031606474</v>
      </c>
      <c r="S33" s="205">
        <v>-3676.9531446485998</v>
      </c>
      <c r="T33" s="169">
        <v>-3970.9240517307999</v>
      </c>
    </row>
    <row r="34" spans="2:20">
      <c r="B34" s="109" t="s">
        <v>27</v>
      </c>
      <c r="C34" s="16"/>
      <c r="D34" s="190">
        <f t="shared" ref="D34:Q34" si="50">D32+D33</f>
        <v>1749</v>
      </c>
      <c r="E34" s="190">
        <f t="shared" si="50"/>
        <v>306</v>
      </c>
      <c r="F34" s="190">
        <f t="shared" si="50"/>
        <v>-592</v>
      </c>
      <c r="G34" s="190">
        <f t="shared" si="50"/>
        <v>-2024</v>
      </c>
      <c r="H34" s="191">
        <f t="shared" si="45"/>
        <v>-561</v>
      </c>
      <c r="I34" s="190">
        <f t="shared" si="50"/>
        <v>780</v>
      </c>
      <c r="J34" s="190">
        <f t="shared" si="50"/>
        <v>-2441</v>
      </c>
      <c r="K34" s="190">
        <f t="shared" si="50"/>
        <v>-1512</v>
      </c>
      <c r="L34" s="190">
        <f t="shared" si="50"/>
        <v>-4760</v>
      </c>
      <c r="M34" s="191">
        <f t="shared" si="46"/>
        <v>-7933</v>
      </c>
      <c r="N34" s="190">
        <f t="shared" si="50"/>
        <v>434</v>
      </c>
      <c r="O34" s="170">
        <f t="shared" si="50"/>
        <v>-1696</v>
      </c>
      <c r="P34" s="170">
        <f t="shared" si="50"/>
        <v>-587</v>
      </c>
      <c r="Q34" s="170">
        <f t="shared" si="50"/>
        <v>-1713.5081504744121</v>
      </c>
      <c r="R34" s="191">
        <f t="shared" si="47"/>
        <v>-3562.5081504744121</v>
      </c>
      <c r="S34" s="170">
        <f t="shared" ref="S34:T34" si="51">S32+S33</f>
        <v>-1168.1532568660987</v>
      </c>
      <c r="T34" s="170">
        <f t="shared" si="51"/>
        <v>-1675.949620700304</v>
      </c>
    </row>
    <row r="35" spans="2:20">
      <c r="B35" s="34"/>
      <c r="C35" s="7"/>
      <c r="D35" s="194"/>
      <c r="E35" s="194"/>
      <c r="F35" s="194"/>
      <c r="G35" s="194"/>
      <c r="H35" s="195"/>
      <c r="I35" s="234"/>
      <c r="J35" s="234"/>
      <c r="K35" s="234"/>
      <c r="L35" s="234"/>
      <c r="M35" s="195"/>
      <c r="N35" s="234"/>
      <c r="O35" s="234"/>
      <c r="P35" s="236"/>
      <c r="Q35" s="236"/>
      <c r="R35" s="195"/>
      <c r="S35" s="236"/>
      <c r="T35" s="205"/>
    </row>
    <row r="36" spans="2:20">
      <c r="B36" s="34" t="s">
        <v>12</v>
      </c>
      <c r="C36" s="7"/>
      <c r="D36" s="194">
        <f>D34+D37</f>
        <v>3964</v>
      </c>
      <c r="E36" s="194">
        <f t="shared" ref="E36:P36" si="52">E34+E37</f>
        <v>2513</v>
      </c>
      <c r="F36" s="194">
        <f t="shared" si="52"/>
        <v>1682</v>
      </c>
      <c r="G36" s="194">
        <f t="shared" si="52"/>
        <v>272</v>
      </c>
      <c r="H36" s="189">
        <f t="shared" si="45"/>
        <v>8431</v>
      </c>
      <c r="I36" s="194">
        <f t="shared" si="52"/>
        <v>2853</v>
      </c>
      <c r="J36" s="194">
        <f t="shared" si="52"/>
        <v>-292</v>
      </c>
      <c r="K36" s="194">
        <f t="shared" si="52"/>
        <v>343</v>
      </c>
      <c r="L36" s="194">
        <f t="shared" si="52"/>
        <v>-3071</v>
      </c>
      <c r="M36" s="189">
        <f t="shared" si="46"/>
        <v>-167</v>
      </c>
      <c r="N36" s="194">
        <f t="shared" si="52"/>
        <v>2077</v>
      </c>
      <c r="O36" s="196">
        <f t="shared" si="52"/>
        <v>-166</v>
      </c>
      <c r="P36" s="196">
        <f t="shared" si="52"/>
        <v>1053</v>
      </c>
      <c r="Q36" s="196">
        <v>-138.01094191920311</v>
      </c>
      <c r="R36" s="189">
        <f t="shared" si="47"/>
        <v>2825.9890580807969</v>
      </c>
      <c r="S36" s="196">
        <v>489.67412549769938</v>
      </c>
      <c r="T36" s="169">
        <v>5.6115240970970035</v>
      </c>
    </row>
    <row r="37" spans="2:20">
      <c r="B37" s="34" t="s">
        <v>164</v>
      </c>
      <c r="C37" s="7"/>
      <c r="D37" s="194">
        <v>2215</v>
      </c>
      <c r="E37" s="194">
        <v>2207</v>
      </c>
      <c r="F37" s="194">
        <v>2274</v>
      </c>
      <c r="G37" s="194">
        <v>2296</v>
      </c>
      <c r="H37" s="189">
        <f t="shared" si="45"/>
        <v>8992</v>
      </c>
      <c r="I37" s="194">
        <v>2073</v>
      </c>
      <c r="J37" s="194">
        <v>2149</v>
      </c>
      <c r="K37" s="194">
        <v>1855</v>
      </c>
      <c r="L37" s="194">
        <v>1689</v>
      </c>
      <c r="M37" s="189">
        <f t="shared" si="46"/>
        <v>7766</v>
      </c>
      <c r="N37" s="194">
        <v>1643</v>
      </c>
      <c r="O37" s="169">
        <v>1530</v>
      </c>
      <c r="P37" s="169">
        <v>1640</v>
      </c>
      <c r="Q37" s="169">
        <v>1575.4972085551999</v>
      </c>
      <c r="R37" s="189">
        <f t="shared" si="47"/>
        <v>6388.4972085551999</v>
      </c>
      <c r="S37" s="169">
        <v>1657.8273823637981</v>
      </c>
      <c r="T37" s="169">
        <v>1681.5611447974022</v>
      </c>
    </row>
    <row r="38" spans="2:20">
      <c r="B38" s="34"/>
      <c r="C38" s="34"/>
      <c r="D38" s="192"/>
      <c r="E38" s="192"/>
      <c r="F38" s="192"/>
      <c r="G38" s="192"/>
      <c r="H38" s="193"/>
      <c r="I38" s="192"/>
      <c r="J38" s="192"/>
      <c r="K38" s="192"/>
      <c r="L38" s="192"/>
      <c r="M38" s="193"/>
      <c r="N38" s="5"/>
      <c r="O38" s="137"/>
      <c r="P38" s="205"/>
      <c r="Q38" s="205"/>
      <c r="R38" s="193"/>
      <c r="S38" s="205"/>
      <c r="T38" s="205"/>
    </row>
    <row r="39" spans="2:20">
      <c r="B39" s="34" t="s">
        <v>177</v>
      </c>
      <c r="C39" s="34"/>
      <c r="D39" s="161">
        <f t="shared" ref="D39:Q39" si="53">D36/D30</f>
        <v>9.6647567962940384E-2</v>
      </c>
      <c r="E39" s="161">
        <f t="shared" si="53"/>
        <v>6.2919379068602899E-2</v>
      </c>
      <c r="F39" s="161">
        <f t="shared" si="53"/>
        <v>4.8947996391467567E-2</v>
      </c>
      <c r="G39" s="161">
        <f t="shared" si="53"/>
        <v>8.2765335929892887E-3</v>
      </c>
      <c r="H39" s="162">
        <f t="shared" si="53"/>
        <v>5.6896249207056188E-2</v>
      </c>
      <c r="I39" s="161">
        <f t="shared" si="53"/>
        <v>8.3068860096083857E-2</v>
      </c>
      <c r="J39" s="161">
        <f t="shared" si="53"/>
        <v>-1.0041265474552957E-2</v>
      </c>
      <c r="K39" s="161">
        <f t="shared" si="53"/>
        <v>1.3871476523638128E-2</v>
      </c>
      <c r="L39" s="161">
        <f t="shared" si="53"/>
        <v>-0.12828438948995363</v>
      </c>
      <c r="M39" s="162">
        <f t="shared" si="53"/>
        <v>-1.4898609165767099E-3</v>
      </c>
      <c r="N39" s="161">
        <f t="shared" si="53"/>
        <v>8.3136532842332786E-2</v>
      </c>
      <c r="O39" s="92">
        <f t="shared" si="53"/>
        <v>-7.125380950336953E-3</v>
      </c>
      <c r="P39" s="92">
        <f t="shared" si="53"/>
        <v>4.6833303682618753E-2</v>
      </c>
      <c r="Q39" s="92">
        <f t="shared" si="53"/>
        <v>-5.9083315899301856E-3</v>
      </c>
      <c r="R39" s="162">
        <f t="shared" ref="R39:S39" si="54">R36/R30</f>
        <v>3.0024521972850746E-2</v>
      </c>
      <c r="S39" s="92">
        <f t="shared" si="54"/>
        <v>2.3774924548185264E-2</v>
      </c>
      <c r="T39" s="92">
        <f t="shared" ref="T39" si="55">T36/T30</f>
        <v>3.1755633389434672E-4</v>
      </c>
    </row>
    <row r="40" spans="2:20"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65"/>
      <c r="P40" s="165"/>
      <c r="Q40" s="165"/>
      <c r="R40" s="158"/>
      <c r="S40" s="165"/>
      <c r="T40" s="165"/>
    </row>
    <row r="41" spans="2:20"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65"/>
      <c r="P41" s="165"/>
      <c r="Q41" s="165"/>
      <c r="R41" s="172"/>
      <c r="S41" s="165"/>
      <c r="T41" s="165"/>
    </row>
    <row r="42" spans="2:20">
      <c r="B42" s="39" t="s">
        <v>168</v>
      </c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65"/>
      <c r="P42" s="165"/>
      <c r="Q42" s="165"/>
      <c r="R42" s="172"/>
      <c r="S42" s="165"/>
      <c r="T42" s="165"/>
    </row>
    <row r="43" spans="2:20"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65"/>
      <c r="P43" s="165"/>
      <c r="Q43" s="165"/>
      <c r="R43" s="172"/>
      <c r="S43" s="165"/>
      <c r="T43" s="165"/>
    </row>
    <row r="44" spans="2:20">
      <c r="B44" s="70" t="s">
        <v>23</v>
      </c>
      <c r="C44" s="8"/>
      <c r="D44" s="188">
        <v>26329.722632530087</v>
      </c>
      <c r="E44" s="188">
        <v>29166.717367469915</v>
      </c>
      <c r="F44" s="188">
        <v>26152.559999999998</v>
      </c>
      <c r="G44" s="188">
        <v>27578</v>
      </c>
      <c r="H44" s="189">
        <f>SUM(D44:G44)</f>
        <v>109227</v>
      </c>
      <c r="I44" s="188">
        <v>24558</v>
      </c>
      <c r="J44" s="188">
        <v>27673</v>
      </c>
      <c r="K44" s="188">
        <v>33702</v>
      </c>
      <c r="L44" s="188">
        <v>25933</v>
      </c>
      <c r="M44" s="189">
        <f>SUM(I44:L44)</f>
        <v>111866</v>
      </c>
      <c r="N44" s="188">
        <v>18248</v>
      </c>
      <c r="O44" s="169">
        <v>17343</v>
      </c>
      <c r="P44" s="229">
        <v>18607</v>
      </c>
      <c r="Q44" s="229">
        <v>19165.305918719896</v>
      </c>
      <c r="R44" s="189">
        <f>SUM(N44:Q44)</f>
        <v>73363.305918719896</v>
      </c>
      <c r="S44" s="229">
        <v>15522.7445361439</v>
      </c>
      <c r="T44" s="169">
        <v>10814.963472200898</v>
      </c>
    </row>
    <row r="45" spans="2:20">
      <c r="B45" s="70" t="s">
        <v>10</v>
      </c>
      <c r="C45" s="8"/>
      <c r="D45" s="188">
        <v>-19881.336340646274</v>
      </c>
      <c r="E45" s="188">
        <v>-22326.881761680444</v>
      </c>
      <c r="F45" s="188">
        <v>-19821.753360710176</v>
      </c>
      <c r="G45" s="188">
        <v>-21678.371010707615</v>
      </c>
      <c r="H45" s="189">
        <f t="shared" ref="H45:H51" si="56">SUM(D45:G45)</f>
        <v>-83708.342473744517</v>
      </c>
      <c r="I45" s="188">
        <v>-18549.803206668345</v>
      </c>
      <c r="J45" s="188">
        <v>-20816.818824189762</v>
      </c>
      <c r="K45" s="188">
        <v>-23763.065556281577</v>
      </c>
      <c r="L45" s="188">
        <v>-19705.301493676881</v>
      </c>
      <c r="M45" s="189">
        <f t="shared" ref="M45:M51" si="57">SUM(I45:L45)</f>
        <v>-82834.989080816566</v>
      </c>
      <c r="N45" s="188">
        <v>-14774.361941296782</v>
      </c>
      <c r="O45" s="169">
        <v>-14524.638058703218</v>
      </c>
      <c r="P45" s="229">
        <v>-15360</v>
      </c>
      <c r="Q45" s="229">
        <v>-16375.817902442701</v>
      </c>
      <c r="R45" s="189">
        <f t="shared" ref="R45:R51" si="58">SUM(N45:Q45)</f>
        <v>-61034.817902442701</v>
      </c>
      <c r="S45" s="229">
        <v>-12767.028800947801</v>
      </c>
      <c r="T45" s="169">
        <v>-8471.8477692793986</v>
      </c>
    </row>
    <row r="46" spans="2:20">
      <c r="B46" s="109" t="s">
        <v>28</v>
      </c>
      <c r="C46" s="16"/>
      <c r="D46" s="190">
        <f>D44+D45</f>
        <v>6448.3862918838131</v>
      </c>
      <c r="E46" s="190">
        <f t="shared" ref="E46" si="59">E44+E45</f>
        <v>6839.8356057894707</v>
      </c>
      <c r="F46" s="190">
        <f t="shared" ref="F46" si="60">F44+F45</f>
        <v>6330.8066392898218</v>
      </c>
      <c r="G46" s="190">
        <f t="shared" ref="G46" si="61">G44+G45</f>
        <v>5899.6289892923851</v>
      </c>
      <c r="H46" s="191">
        <f t="shared" si="56"/>
        <v>25518.657526255491</v>
      </c>
      <c r="I46" s="190">
        <f t="shared" ref="I46" si="62">I44+I45</f>
        <v>6008.1967933316555</v>
      </c>
      <c r="J46" s="190">
        <f t="shared" ref="J46" si="63">J44+J45</f>
        <v>6856.1811758102376</v>
      </c>
      <c r="K46" s="190">
        <f t="shared" ref="K46" si="64">K44+K45</f>
        <v>9938.9344437184227</v>
      </c>
      <c r="L46" s="190">
        <f t="shared" ref="L46" si="65">L44+L45</f>
        <v>6227.6985063231186</v>
      </c>
      <c r="M46" s="191">
        <f t="shared" si="57"/>
        <v>29031.010919183434</v>
      </c>
      <c r="N46" s="190">
        <f t="shared" ref="N46:Q46" si="66">N44+N45</f>
        <v>3473.6380587032181</v>
      </c>
      <c r="O46" s="170">
        <f t="shared" si="66"/>
        <v>2818.3619412967819</v>
      </c>
      <c r="P46" s="170">
        <f t="shared" si="66"/>
        <v>3247</v>
      </c>
      <c r="Q46" s="170">
        <f t="shared" si="66"/>
        <v>2789.4880162771951</v>
      </c>
      <c r="R46" s="191">
        <f t="shared" si="58"/>
        <v>12328.488016277195</v>
      </c>
      <c r="S46" s="170">
        <f t="shared" ref="S46:T46" si="67">S44+S45</f>
        <v>2755.7157351960996</v>
      </c>
      <c r="T46" s="170">
        <f t="shared" si="67"/>
        <v>2343.1157029214992</v>
      </c>
    </row>
    <row r="47" spans="2:20">
      <c r="B47" s="70" t="s">
        <v>11</v>
      </c>
      <c r="C47" s="8"/>
      <c r="D47" s="188">
        <v>-1594.6927127124636</v>
      </c>
      <c r="E47" s="188">
        <v>-1975.9610167243907</v>
      </c>
      <c r="F47" s="188">
        <v>-1556.2775238067397</v>
      </c>
      <c r="G47" s="188">
        <v>-1742.1633904684127</v>
      </c>
      <c r="H47" s="189">
        <f t="shared" si="56"/>
        <v>-6869.0946437120074</v>
      </c>
      <c r="I47" s="188">
        <v>-1833.0538141081593</v>
      </c>
      <c r="J47" s="188">
        <v>-1760.9260298506576</v>
      </c>
      <c r="K47" s="188">
        <v>-1786.1723769903949</v>
      </c>
      <c r="L47" s="188">
        <v>-1455.3717457689861</v>
      </c>
      <c r="M47" s="189">
        <f t="shared" si="57"/>
        <v>-6835.5239667181977</v>
      </c>
      <c r="N47" s="188">
        <v>-1143.8700890319687</v>
      </c>
      <c r="O47" s="169">
        <v>-1225.1299109680313</v>
      </c>
      <c r="P47" s="229">
        <v>-1194</v>
      </c>
      <c r="Q47" s="229">
        <v>-1281.4232661674996</v>
      </c>
      <c r="R47" s="189">
        <f t="shared" si="58"/>
        <v>-4844.4232661674996</v>
      </c>
      <c r="S47" s="229">
        <v>-1197.3555600683001</v>
      </c>
      <c r="T47" s="169">
        <v>-806.52982303599993</v>
      </c>
    </row>
    <row r="48" spans="2:20">
      <c r="B48" s="109" t="s">
        <v>27</v>
      </c>
      <c r="C48" s="16"/>
      <c r="D48" s="190">
        <f>D46+D47</f>
        <v>4853.6935791713495</v>
      </c>
      <c r="E48" s="190">
        <f t="shared" ref="E48" si="68">E46+E47</f>
        <v>4863.8745890650798</v>
      </c>
      <c r="F48" s="190">
        <f t="shared" ref="F48" si="69">F46+F47</f>
        <v>4774.529115483082</v>
      </c>
      <c r="G48" s="190">
        <f t="shared" ref="G48" si="70">G46+G47</f>
        <v>4157.465598823972</v>
      </c>
      <c r="H48" s="191">
        <f t="shared" si="56"/>
        <v>18649.562882543483</v>
      </c>
      <c r="I48" s="190">
        <f t="shared" ref="I48" si="71">I46+I47</f>
        <v>4175.1429792234958</v>
      </c>
      <c r="J48" s="190">
        <f t="shared" ref="J48" si="72">J46+J47</f>
        <v>5095.2551459595797</v>
      </c>
      <c r="K48" s="190">
        <f t="shared" ref="K48" si="73">K46+K47</f>
        <v>8152.762066728028</v>
      </c>
      <c r="L48" s="190">
        <f t="shared" ref="L48" si="74">L46+L47</f>
        <v>4772.3267605541323</v>
      </c>
      <c r="M48" s="191">
        <f t="shared" si="57"/>
        <v>22195.486952465239</v>
      </c>
      <c r="N48" s="190">
        <f t="shared" ref="N48:Q48" si="75">N46+N47</f>
        <v>2329.7679696712494</v>
      </c>
      <c r="O48" s="170">
        <f t="shared" si="75"/>
        <v>1593.2320303287506</v>
      </c>
      <c r="P48" s="170">
        <f t="shared" si="75"/>
        <v>2053</v>
      </c>
      <c r="Q48" s="170">
        <f t="shared" si="75"/>
        <v>1508.0647501096955</v>
      </c>
      <c r="R48" s="191">
        <f t="shared" si="58"/>
        <v>7484.0647501096955</v>
      </c>
      <c r="S48" s="170">
        <f t="shared" ref="S48:T48" si="76">S46+S47</f>
        <v>1558.3601751277995</v>
      </c>
      <c r="T48" s="170">
        <f t="shared" si="76"/>
        <v>1536.5858798854993</v>
      </c>
    </row>
    <row r="49" spans="2:20">
      <c r="B49" s="34"/>
      <c r="C49" s="7"/>
      <c r="D49" s="194"/>
      <c r="E49" s="194"/>
      <c r="F49" s="194"/>
      <c r="G49" s="194"/>
      <c r="H49" s="195"/>
      <c r="I49" s="234"/>
      <c r="J49" s="234"/>
      <c r="K49" s="234"/>
      <c r="L49" s="234"/>
      <c r="M49" s="195"/>
      <c r="N49" s="234"/>
      <c r="O49" s="155"/>
      <c r="P49" s="235"/>
      <c r="Q49" s="235"/>
      <c r="R49" s="195"/>
      <c r="S49" s="235"/>
      <c r="T49" s="205"/>
    </row>
    <row r="50" spans="2:20">
      <c r="B50" s="34" t="s">
        <v>12</v>
      </c>
      <c r="C50" s="7"/>
      <c r="D50" s="194">
        <f>D48+D51</f>
        <v>6248.6935791713495</v>
      </c>
      <c r="E50" s="194">
        <f t="shared" ref="E50:N50" si="77">E48+E51</f>
        <v>6554.8745890650798</v>
      </c>
      <c r="F50" s="194">
        <f t="shared" si="77"/>
        <v>5327.529115483082</v>
      </c>
      <c r="G50" s="194">
        <f t="shared" si="77"/>
        <v>7287.465598823972</v>
      </c>
      <c r="H50" s="189">
        <f t="shared" si="56"/>
        <v>25418.562882543483</v>
      </c>
      <c r="I50" s="194">
        <f t="shared" si="77"/>
        <v>6089.1429792234958</v>
      </c>
      <c r="J50" s="194">
        <f t="shared" si="77"/>
        <v>6654.2551459595797</v>
      </c>
      <c r="K50" s="194">
        <f t="shared" si="77"/>
        <v>10241.762066728028</v>
      </c>
      <c r="L50" s="194">
        <f t="shared" si="77"/>
        <v>6133.5535480848785</v>
      </c>
      <c r="M50" s="189">
        <f t="shared" si="57"/>
        <v>29118.713739995983</v>
      </c>
      <c r="N50" s="194">
        <f t="shared" si="77"/>
        <v>3282.6199127583113</v>
      </c>
      <c r="O50" s="196">
        <f>O48+O51</f>
        <v>2520.8760802767883</v>
      </c>
      <c r="P50" s="196">
        <f>P48+P51</f>
        <v>2968.3144313257999</v>
      </c>
      <c r="Q50" s="229">
        <v>2474.7624902545012</v>
      </c>
      <c r="R50" s="189">
        <f t="shared" si="58"/>
        <v>11246.572914615401</v>
      </c>
      <c r="S50" s="229">
        <v>2203.8639159533004</v>
      </c>
      <c r="T50" s="169">
        <v>2419.9322391874002</v>
      </c>
    </row>
    <row r="51" spans="2:20">
      <c r="B51" s="34" t="s">
        <v>164</v>
      </c>
      <c r="C51" s="7"/>
      <c r="D51" s="194">
        <v>1395</v>
      </c>
      <c r="E51" s="194">
        <v>1691</v>
      </c>
      <c r="F51" s="194">
        <v>553</v>
      </c>
      <c r="G51" s="194">
        <v>3130</v>
      </c>
      <c r="H51" s="189">
        <f t="shared" si="56"/>
        <v>6769</v>
      </c>
      <c r="I51" s="194">
        <v>1914</v>
      </c>
      <c r="J51" s="194">
        <v>1559</v>
      </c>
      <c r="K51" s="194">
        <v>2089</v>
      </c>
      <c r="L51" s="194">
        <v>1361.2267875307459</v>
      </c>
      <c r="M51" s="189">
        <f t="shared" si="57"/>
        <v>6923.2267875307462</v>
      </c>
      <c r="N51" s="194">
        <v>952.85194308706195</v>
      </c>
      <c r="O51" s="169">
        <v>927.64404994803795</v>
      </c>
      <c r="P51" s="169">
        <v>915.31443132580011</v>
      </c>
      <c r="Q51" s="169">
        <v>966.69774014480026</v>
      </c>
      <c r="R51" s="189">
        <f t="shared" si="58"/>
        <v>3762.5081645057003</v>
      </c>
      <c r="S51" s="169">
        <v>645.50374082550093</v>
      </c>
      <c r="T51" s="169">
        <v>883.34635930189893</v>
      </c>
    </row>
    <row r="52" spans="2:20">
      <c r="B52" s="34"/>
      <c r="C52" s="34"/>
      <c r="D52" s="192"/>
      <c r="E52" s="192"/>
      <c r="F52" s="192"/>
      <c r="G52" s="192"/>
      <c r="H52" s="193"/>
      <c r="I52" s="192"/>
      <c r="J52" s="192"/>
      <c r="K52" s="192"/>
      <c r="L52" s="192"/>
      <c r="M52" s="193"/>
      <c r="N52" s="5"/>
      <c r="O52" s="168"/>
      <c r="P52" s="229"/>
      <c r="Q52" s="229"/>
      <c r="R52" s="193"/>
      <c r="S52" s="229"/>
      <c r="T52" s="205"/>
    </row>
    <row r="53" spans="2:20">
      <c r="B53" s="34" t="s">
        <v>177</v>
      </c>
      <c r="C53" s="34"/>
      <c r="D53" s="161">
        <f t="shared" ref="D53:Q53" si="78">D50/D44</f>
        <v>0.23732470206317921</v>
      </c>
      <c r="E53" s="161">
        <f t="shared" si="78"/>
        <v>0.22473816667404031</v>
      </c>
      <c r="F53" s="161">
        <f t="shared" si="78"/>
        <v>0.20370966037294561</v>
      </c>
      <c r="G53" s="161">
        <f t="shared" si="78"/>
        <v>0.26424924210689577</v>
      </c>
      <c r="H53" s="162">
        <f t="shared" si="78"/>
        <v>0.23271318339369829</v>
      </c>
      <c r="I53" s="161">
        <f t="shared" si="78"/>
        <v>0.24794946572292106</v>
      </c>
      <c r="J53" s="161">
        <f t="shared" si="78"/>
        <v>0.24046020113321936</v>
      </c>
      <c r="K53" s="161">
        <f t="shared" si="78"/>
        <v>0.30389181848934865</v>
      </c>
      <c r="L53" s="161">
        <f t="shared" si="78"/>
        <v>0.23651538765607058</v>
      </c>
      <c r="M53" s="162">
        <f t="shared" si="78"/>
        <v>0.26029994582800836</v>
      </c>
      <c r="N53" s="161">
        <f t="shared" si="78"/>
        <v>0.17988929815641777</v>
      </c>
      <c r="O53" s="92">
        <f t="shared" si="78"/>
        <v>0.14535409561649013</v>
      </c>
      <c r="P53" s="92">
        <f t="shared" si="78"/>
        <v>0.15952676043025743</v>
      </c>
      <c r="Q53" s="92">
        <f t="shared" si="78"/>
        <v>0.12912721042648495</v>
      </c>
      <c r="R53" s="162">
        <f t="shared" ref="R53:S53" si="79">R50/R44</f>
        <v>0.15329970172112495</v>
      </c>
      <c r="S53" s="92">
        <f t="shared" si="79"/>
        <v>0.14197643405273586</v>
      </c>
      <c r="T53" s="92">
        <f t="shared" ref="T53" si="80">T50/T44</f>
        <v>0.22375778202188715</v>
      </c>
    </row>
    <row r="54" spans="2:20">
      <c r="B54" s="34" t="s">
        <v>169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5.85546875" style="34" bestFit="1" customWidth="1"/>
    <col min="3" max="6" width="0" style="15" hidden="1" customWidth="1" outlineLevel="1"/>
    <col min="7" max="7" width="11.42578125" style="15" collapsed="1"/>
    <col min="8" max="11" width="0" style="15" hidden="1" customWidth="1" outlineLevel="1"/>
    <col min="12" max="12" width="11.42578125" style="15" collapsed="1"/>
    <col min="13" max="13" width="11.42578125" style="15"/>
    <col min="14" max="15" width="11.42578125" style="138"/>
    <col min="16" max="18" width="11.42578125" style="1"/>
    <col min="19" max="19" width="11.42578125" style="214"/>
    <col min="20" max="16384" width="11.42578125" style="1"/>
  </cols>
  <sheetData>
    <row r="1" spans="2:19">
      <c r="B1" s="129" t="s">
        <v>163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174</v>
      </c>
      <c r="O1" s="43" t="s">
        <v>196</v>
      </c>
      <c r="P1" s="43" t="s">
        <v>205</v>
      </c>
      <c r="Q1" s="44">
        <v>2016</v>
      </c>
      <c r="R1" s="43" t="s">
        <v>209</v>
      </c>
      <c r="S1" s="43" t="s">
        <v>224</v>
      </c>
    </row>
    <row r="2" spans="2:19">
      <c r="B2" s="77" t="s">
        <v>171</v>
      </c>
      <c r="C2" s="75"/>
      <c r="D2" s="75"/>
      <c r="E2" s="75"/>
      <c r="F2" s="75"/>
      <c r="G2" s="75"/>
      <c r="H2" s="75"/>
      <c r="I2" s="75"/>
      <c r="J2" s="75"/>
      <c r="K2" s="75"/>
      <c r="L2" s="155"/>
      <c r="M2" s="75"/>
      <c r="P2" s="138"/>
      <c r="Q2" s="155"/>
      <c r="R2" s="138"/>
      <c r="S2" s="138"/>
    </row>
    <row r="3" spans="2:19">
      <c r="B3" s="69"/>
      <c r="C3" s="75"/>
      <c r="D3" s="75"/>
      <c r="E3" s="75"/>
      <c r="F3" s="75"/>
      <c r="G3" s="75"/>
      <c r="H3" s="75"/>
      <c r="I3" s="75"/>
      <c r="J3" s="75"/>
      <c r="K3" s="75"/>
      <c r="L3" s="155"/>
      <c r="M3" s="75"/>
      <c r="P3" s="138"/>
      <c r="Q3" s="155"/>
      <c r="R3" s="138"/>
      <c r="S3" s="138"/>
    </row>
    <row r="4" spans="2:19">
      <c r="B4" s="70" t="s">
        <v>198</v>
      </c>
      <c r="C4" s="75">
        <v>4478</v>
      </c>
      <c r="D4" s="75">
        <v>5260</v>
      </c>
      <c r="E4" s="75">
        <v>7032</v>
      </c>
      <c r="F4" s="75">
        <v>7241</v>
      </c>
      <c r="G4" s="156">
        <f>SUM(C4:F4)</f>
        <v>24011</v>
      </c>
      <c r="H4" s="75">
        <v>7163</v>
      </c>
      <c r="I4" s="75">
        <v>7546</v>
      </c>
      <c r="J4" s="75">
        <v>7511</v>
      </c>
      <c r="K4" s="75">
        <v>7311</v>
      </c>
      <c r="L4" s="156">
        <f t="shared" ref="L4:L6" si="0">SUM(H4:K4)</f>
        <v>29531</v>
      </c>
      <c r="M4" s="75">
        <v>7209</v>
      </c>
      <c r="N4" s="75">
        <v>7581</v>
      </c>
      <c r="O4" s="75">
        <v>7193</v>
      </c>
      <c r="P4" s="75">
        <v>7682</v>
      </c>
      <c r="Q4" s="156">
        <f>SUM(M4:P4)</f>
        <v>29665</v>
      </c>
      <c r="R4" s="75">
        <v>7119</v>
      </c>
      <c r="S4" s="75">
        <v>7178</v>
      </c>
    </row>
    <row r="5" spans="2:19">
      <c r="B5" s="70" t="s">
        <v>200</v>
      </c>
      <c r="C5" s="75">
        <v>1888</v>
      </c>
      <c r="D5" s="75">
        <v>1785</v>
      </c>
      <c r="E5" s="75">
        <v>5803</v>
      </c>
      <c r="F5" s="75">
        <v>4696</v>
      </c>
      <c r="G5" s="156">
        <f t="shared" ref="G5:G6" si="1">SUM(C5:F5)</f>
        <v>14172</v>
      </c>
      <c r="H5" s="75">
        <v>5263</v>
      </c>
      <c r="I5" s="75">
        <v>5491</v>
      </c>
      <c r="J5" s="75">
        <v>5249</v>
      </c>
      <c r="K5" s="75">
        <v>5222</v>
      </c>
      <c r="L5" s="156">
        <f t="shared" si="0"/>
        <v>21225</v>
      </c>
      <c r="M5" s="75">
        <v>5605</v>
      </c>
      <c r="N5" s="75">
        <v>5802</v>
      </c>
      <c r="O5" s="75">
        <v>5708</v>
      </c>
      <c r="P5" s="75">
        <v>6599</v>
      </c>
      <c r="Q5" s="156">
        <f>SUM(M5:P5)</f>
        <v>23714</v>
      </c>
      <c r="R5" s="75">
        <v>6588</v>
      </c>
      <c r="S5" s="75">
        <v>6295</v>
      </c>
    </row>
    <row r="6" spans="2:19">
      <c r="B6" s="70" t="s">
        <v>203</v>
      </c>
      <c r="C6" s="75">
        <v>11505.599999999999</v>
      </c>
      <c r="D6" s="75">
        <v>11805.35</v>
      </c>
      <c r="E6" s="75">
        <v>12226.39</v>
      </c>
      <c r="F6" s="75">
        <v>11732.83</v>
      </c>
      <c r="G6" s="156">
        <f t="shared" si="1"/>
        <v>47270.17</v>
      </c>
      <c r="H6" s="75">
        <v>11070.45</v>
      </c>
      <c r="I6" s="75">
        <v>10960.109999999999</v>
      </c>
      <c r="J6" s="75">
        <v>11399.67</v>
      </c>
      <c r="K6" s="75">
        <v>10767.74</v>
      </c>
      <c r="L6" s="156">
        <f t="shared" si="0"/>
        <v>44197.969999999994</v>
      </c>
      <c r="M6" s="75">
        <v>9803.8499999999985</v>
      </c>
      <c r="N6" s="75">
        <v>9674.6500000000015</v>
      </c>
      <c r="O6" s="75">
        <v>10365.85</v>
      </c>
      <c r="P6" s="75">
        <v>10365</v>
      </c>
      <c r="Q6" s="156">
        <f>SUM(M6:P6)</f>
        <v>40209.35</v>
      </c>
      <c r="R6" s="75">
        <v>10376.050000000001</v>
      </c>
      <c r="S6" s="75">
        <v>9777.9500000000007</v>
      </c>
    </row>
    <row r="7" spans="2:19" s="214" customFormat="1">
      <c r="B7" s="72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2:19" s="9" customFormat="1">
      <c r="B8" s="6" t="s">
        <v>204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</row>
    <row r="9" spans="2:19" s="9" customFormat="1">
      <c r="B9" s="6" t="s">
        <v>201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2:19" s="9" customFormat="1">
      <c r="B10" s="6" t="s">
        <v>202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151"/>
      <c r="O10" s="151"/>
      <c r="Q10" s="75"/>
      <c r="R10" s="231"/>
      <c r="S10" s="231"/>
    </row>
    <row r="11" spans="2:19" s="9" customFormat="1">
      <c r="B11" s="6" t="s">
        <v>172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151"/>
      <c r="O11" s="151"/>
      <c r="P11" s="151"/>
      <c r="Q11" s="75"/>
      <c r="R11" s="151"/>
      <c r="S11" s="151"/>
    </row>
    <row r="12" spans="2:19" s="9" customFormat="1">
      <c r="B12" s="6" t="s">
        <v>223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151"/>
      <c r="S12" s="151"/>
    </row>
    <row r="13" spans="2:19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07"/>
      <c r="O13" s="158"/>
      <c r="P13" s="158"/>
      <c r="Q13" s="158"/>
      <c r="R13" s="150"/>
      <c r="S13" s="207"/>
    </row>
    <row r="14" spans="2:19">
      <c r="B14" s="46" t="s">
        <v>197</v>
      </c>
      <c r="C14" s="155"/>
      <c r="D14" s="155"/>
      <c r="E14" s="155"/>
      <c r="F14" s="157"/>
      <c r="G14" s="157"/>
      <c r="H14" s="155"/>
      <c r="I14" s="155"/>
      <c r="J14" s="155"/>
      <c r="K14" s="155"/>
      <c r="L14" s="157"/>
      <c r="M14" s="155"/>
      <c r="N14" s="150"/>
      <c r="O14" s="150"/>
      <c r="P14" s="150"/>
      <c r="Q14" s="157"/>
      <c r="R14" s="150"/>
      <c r="S14" s="150"/>
    </row>
    <row r="15" spans="2:19">
      <c r="B15" s="70" t="s">
        <v>117</v>
      </c>
      <c r="C15" s="158">
        <v>16951</v>
      </c>
      <c r="D15" s="158">
        <v>17895</v>
      </c>
      <c r="E15" s="158">
        <v>19464</v>
      </c>
      <c r="F15" s="159">
        <v>18430</v>
      </c>
      <c r="G15" s="160">
        <v>72740</v>
      </c>
      <c r="H15" s="158">
        <v>18873</v>
      </c>
      <c r="I15" s="158">
        <v>19110</v>
      </c>
      <c r="J15" s="158">
        <v>18769</v>
      </c>
      <c r="K15" s="158">
        <v>18356</v>
      </c>
      <c r="L15" s="160">
        <v>75108</v>
      </c>
      <c r="M15" s="158">
        <v>18130</v>
      </c>
      <c r="N15" s="158">
        <v>18354</v>
      </c>
      <c r="O15" s="158">
        <v>18127</v>
      </c>
      <c r="P15" s="158">
        <v>19713</v>
      </c>
      <c r="Q15" s="160">
        <f>SUM(M15:P15)</f>
        <v>74324</v>
      </c>
      <c r="R15" s="158">
        <v>19461</v>
      </c>
      <c r="S15" s="163">
        <v>19144</v>
      </c>
    </row>
    <row r="16" spans="2:19">
      <c r="B16" s="71" t="s">
        <v>118</v>
      </c>
      <c r="C16" s="161">
        <v>2.4855142443264144E-2</v>
      </c>
      <c r="D16" s="161">
        <v>7.6397888168946659E-2</v>
      </c>
      <c r="E16" s="161">
        <v>0.19536395413012819</v>
      </c>
      <c r="F16" s="161">
        <v>0.10163582089552237</v>
      </c>
      <c r="G16" s="162">
        <v>0.10201680418747072</v>
      </c>
      <c r="H16" s="161">
        <f t="shared" ref="H16:Q16" si="2">H15/C15-1</f>
        <v>0.11338564096513482</v>
      </c>
      <c r="I16" s="161">
        <f t="shared" si="2"/>
        <v>6.7896060352053755E-2</v>
      </c>
      <c r="J16" s="161">
        <f t="shared" si="2"/>
        <v>-3.5706946157007757E-2</v>
      </c>
      <c r="K16" s="161">
        <f t="shared" si="2"/>
        <v>-4.0151926207270261E-3</v>
      </c>
      <c r="L16" s="162">
        <f t="shared" si="2"/>
        <v>3.2554302996975482E-2</v>
      </c>
      <c r="M16" s="161">
        <f t="shared" si="2"/>
        <v>-3.9368409897737489E-2</v>
      </c>
      <c r="N16" s="161">
        <f t="shared" si="2"/>
        <v>-3.9560439560439531E-2</v>
      </c>
      <c r="O16" s="161">
        <f t="shared" si="2"/>
        <v>-3.4205338590228562E-2</v>
      </c>
      <c r="P16" s="161">
        <f>P15/K15-1</f>
        <v>7.3926781433863553E-2</v>
      </c>
      <c r="Q16" s="162">
        <f t="shared" si="2"/>
        <v>-1.0438302178196746E-2</v>
      </c>
      <c r="R16" s="161">
        <f>R15/M15-1</f>
        <v>7.3414230557087734E-2</v>
      </c>
      <c r="S16" s="161">
        <f>S15/N15-1</f>
        <v>4.3042388580146085E-2</v>
      </c>
    </row>
    <row r="17" spans="2:19">
      <c r="B17" s="72"/>
      <c r="C17" s="75"/>
      <c r="D17" s="75"/>
      <c r="E17" s="75"/>
      <c r="F17" s="159"/>
      <c r="G17" s="159"/>
      <c r="H17" s="75"/>
      <c r="I17" s="75"/>
      <c r="J17" s="75"/>
      <c r="K17" s="75"/>
      <c r="L17" s="159"/>
      <c r="M17" s="75"/>
      <c r="N17" s="75"/>
      <c r="O17" s="75"/>
      <c r="P17" s="75"/>
      <c r="Q17" s="159"/>
      <c r="R17" s="75"/>
      <c r="S17" s="75"/>
    </row>
    <row r="18" spans="2:19">
      <c r="B18" s="46" t="s">
        <v>128</v>
      </c>
      <c r="C18" s="75"/>
      <c r="D18" s="75"/>
      <c r="E18" s="75"/>
      <c r="F18" s="159"/>
      <c r="G18" s="159"/>
      <c r="H18" s="75"/>
      <c r="I18" s="75"/>
      <c r="J18" s="75"/>
      <c r="K18" s="75"/>
      <c r="L18" s="159"/>
      <c r="M18" s="75"/>
      <c r="N18" s="75"/>
      <c r="O18" s="75"/>
      <c r="P18" s="75"/>
      <c r="Q18" s="159"/>
      <c r="R18" s="75"/>
      <c r="S18" s="163"/>
    </row>
    <row r="19" spans="2:19">
      <c r="B19" s="70" t="s">
        <v>117</v>
      </c>
      <c r="C19" s="158">
        <v>920.59999999999991</v>
      </c>
      <c r="D19" s="158">
        <v>955.34999999999991</v>
      </c>
      <c r="E19" s="158">
        <v>5597.39</v>
      </c>
      <c r="F19" s="159">
        <v>5239.83</v>
      </c>
      <c r="G19" s="160">
        <v>12713.17</v>
      </c>
      <c r="H19" s="158">
        <v>4623.45</v>
      </c>
      <c r="I19" s="158">
        <v>4887.1099999999997</v>
      </c>
      <c r="J19" s="158">
        <v>5390.67</v>
      </c>
      <c r="K19" s="158">
        <v>4944.74</v>
      </c>
      <c r="L19" s="160">
        <v>19845.97</v>
      </c>
      <c r="M19" s="158">
        <v>4487.8499999999995</v>
      </c>
      <c r="N19" s="158">
        <v>4703.6500000000005</v>
      </c>
      <c r="O19" s="158">
        <v>5139.8500000000004</v>
      </c>
      <c r="P19" s="158">
        <v>4933</v>
      </c>
      <c r="Q19" s="160">
        <f>SUM(M19:P19)</f>
        <v>19264.349999999999</v>
      </c>
      <c r="R19" s="158">
        <v>4622.05</v>
      </c>
      <c r="S19" s="158">
        <v>4106.95</v>
      </c>
    </row>
    <row r="20" spans="2:19">
      <c r="B20" s="71" t="s">
        <v>118</v>
      </c>
      <c r="C20" s="161">
        <v>-1.7278617710583255E-2</v>
      </c>
      <c r="D20" s="161">
        <v>3.515625E-2</v>
      </c>
      <c r="E20" s="161">
        <v>5.0578195030677513</v>
      </c>
      <c r="F20" s="161">
        <v>4.6248369395301712</v>
      </c>
      <c r="G20" s="162">
        <v>2.4651673700641732</v>
      </c>
      <c r="H20" s="161">
        <f t="shared" ref="H20:Q20" si="3">H19/C19-1</f>
        <v>4.0222137736258965</v>
      </c>
      <c r="I20" s="161">
        <f t="shared" si="3"/>
        <v>4.1155178730308268</v>
      </c>
      <c r="J20" s="161">
        <f t="shared" si="3"/>
        <v>-3.6931498430518572E-2</v>
      </c>
      <c r="K20" s="161">
        <f t="shared" si="3"/>
        <v>-5.6316712565102289E-2</v>
      </c>
      <c r="L20" s="162">
        <f t="shared" si="3"/>
        <v>0.56105597581091105</v>
      </c>
      <c r="M20" s="161">
        <f t="shared" si="3"/>
        <v>-2.9328748012847683E-2</v>
      </c>
      <c r="N20" s="161">
        <f t="shared" si="3"/>
        <v>-3.7539568374765242E-2</v>
      </c>
      <c r="O20" s="161">
        <f t="shared" si="3"/>
        <v>-4.6528539124079171E-2</v>
      </c>
      <c r="P20" s="161">
        <f t="shared" si="3"/>
        <v>-2.3742401016029202E-3</v>
      </c>
      <c r="Q20" s="162">
        <f t="shared" si="3"/>
        <v>-2.9306705593125537E-2</v>
      </c>
      <c r="R20" s="161">
        <f>R19/M19-1</f>
        <v>2.9902960214802432E-2</v>
      </c>
      <c r="S20" s="161">
        <f>S19/N19-1</f>
        <v>-0.12685892870430426</v>
      </c>
    </row>
    <row r="22" spans="2:19">
      <c r="B22" s="6" t="s">
        <v>169</v>
      </c>
    </row>
    <row r="23" spans="2:19">
      <c r="B23" s="6" t="s">
        <v>222</v>
      </c>
      <c r="R23" s="135"/>
      <c r="S23" s="135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SMSAAM</vt:lpstr>
      <vt:lpstr>Descripción Negocios</vt:lpstr>
      <vt:lpstr>Resumen Anual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  <vt:lpstr>'Resumen Anual'!Área_de_impresión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Paula Raventos</cp:lastModifiedBy>
  <cp:lastPrinted>2017-03-01T17:04:03Z</cp:lastPrinted>
  <dcterms:created xsi:type="dcterms:W3CDTF">2016-07-11T20:30:49Z</dcterms:created>
  <dcterms:modified xsi:type="dcterms:W3CDTF">2017-08-04T20:38:54Z</dcterms:modified>
</cp:coreProperties>
</file>