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drawings/drawing4.xml" ContentType="application/vnd.openxmlformats-officedocument.drawing+xml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drawings/drawing7.xml" ContentType="application/vnd.openxmlformats-officedocument.drawing+xml"/>
  <Override PartName="/xl/tables/table3.xml" ContentType="application/vnd.openxmlformats-officedocument.spreadsheetml.tab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ventos\Google Drive\INVESTOR RELATIONS\Informes Trimestrales\Informes Trimestrales\2020\3Q2020\Investor Kit\"/>
    </mc:Choice>
  </mc:AlternateContent>
  <bookViews>
    <workbookView xWindow="0" yWindow="0" windowWidth="20490" windowHeight="8085" tabRatio="827"/>
  </bookViews>
  <sheets>
    <sheet name="Descripción Negocios" sheetId="2" r:id="rId1"/>
    <sheet name="resumen del ejercicio" sheetId="13" state="hidden" r:id="rId2"/>
    <sheet name="distribucion ingresos Ebitda" sheetId="14" state="hidden" r:id="rId3"/>
    <sheet name="Balance" sheetId="5" r:id="rId4"/>
    <sheet name="EERR" sheetId="4" r:id="rId5"/>
    <sheet name="industria" sheetId="18" state="hidden" r:id="rId6"/>
    <sheet name="RAM" sheetId="16" state="hidden" r:id="rId7"/>
    <sheet name="Terminales Portuarios" sheetId="15" state="hidden" r:id="rId8"/>
    <sheet name="Log" sheetId="17" state="hidden" r:id="rId9"/>
    <sheet name="Remolcadores" sheetId="6" r:id="rId10"/>
    <sheet name="Terminales Portuarios " sheetId="7" r:id="rId11"/>
    <sheet name="Logística" sheetId="8" r:id="rId12"/>
    <sheet name="Volúmenes Remolcadores" sheetId="9" r:id="rId13"/>
    <sheet name="Volúmenes Terminales Portuarios" sheetId="10" r:id="rId14"/>
    <sheet name="Volúmenes Logística" sheetId="11" r:id="rId15"/>
    <sheet name="Efectivo y Deuda Financiera" sheetId="12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Print_Area" localSheetId="4">EERR!$B$4:$B$26</definedName>
    <definedName name="CIQWBGuid">"RA y TR MES 20191230 SM SAAM.xls"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"11/25/2019 20:35:39"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</workbook>
</file>

<file path=xl/calcChain.xml><?xml version="1.0" encoding="utf-8"?>
<calcChain xmlns="http://schemas.openxmlformats.org/spreadsheetml/2006/main">
  <c r="J25" i="8" l="1"/>
  <c r="J23" i="8"/>
  <c r="I13" i="10"/>
  <c r="H13" i="10"/>
  <c r="F6" i="8"/>
  <c r="K5" i="7"/>
  <c r="K6" i="7"/>
  <c r="K7" i="7"/>
  <c r="K8" i="7"/>
  <c r="K9" i="7"/>
  <c r="K10" i="7"/>
  <c r="K11" i="7"/>
  <c r="K12" i="7"/>
  <c r="K4" i="7"/>
  <c r="G5" i="7"/>
  <c r="G6" i="7"/>
  <c r="G7" i="7"/>
  <c r="G8" i="7"/>
  <c r="G9" i="7"/>
  <c r="G10" i="7"/>
  <c r="G11" i="7"/>
  <c r="G12" i="7"/>
  <c r="G4" i="7"/>
  <c r="F21" i="8"/>
  <c r="J21" i="8"/>
  <c r="F23" i="8"/>
  <c r="F24" i="8"/>
  <c r="J24" i="8"/>
  <c r="F25" i="8"/>
  <c r="F26" i="8"/>
  <c r="J26" i="8"/>
  <c r="F28" i="8"/>
  <c r="J28" i="8"/>
  <c r="F29" i="8"/>
  <c r="J29" i="8"/>
  <c r="J20" i="8"/>
  <c r="F20" i="8"/>
  <c r="G22" i="8"/>
  <c r="H22" i="8"/>
  <c r="I22" i="8"/>
  <c r="G27" i="8"/>
  <c r="H27" i="8"/>
  <c r="I27" i="8"/>
  <c r="C27" i="8"/>
  <c r="D27" i="8"/>
  <c r="E27" i="8"/>
  <c r="C22" i="8"/>
  <c r="D22" i="8"/>
  <c r="E22" i="8"/>
  <c r="K41" i="7"/>
  <c r="G41" i="7"/>
  <c r="K33" i="7"/>
  <c r="G33" i="7"/>
  <c r="D40" i="7"/>
  <c r="E40" i="7"/>
  <c r="F40" i="7"/>
  <c r="I35" i="7"/>
  <c r="J35" i="7"/>
  <c r="I40" i="7"/>
  <c r="J40" i="7"/>
  <c r="J27" i="8" l="1"/>
  <c r="J22" i="8"/>
  <c r="F22" i="8"/>
  <c r="F27" i="8"/>
  <c r="H40" i="7"/>
  <c r="H35" i="7"/>
  <c r="F6" i="11" l="1"/>
  <c r="J6" i="11"/>
  <c r="F7" i="11"/>
  <c r="J7" i="11"/>
  <c r="J5" i="11"/>
  <c r="F5" i="11"/>
  <c r="G4" i="10" l="1"/>
  <c r="H4" i="10"/>
  <c r="I4" i="10"/>
  <c r="F4" i="10"/>
  <c r="F6" i="10"/>
  <c r="J6" i="10"/>
  <c r="F7" i="10"/>
  <c r="J7" i="10"/>
  <c r="F8" i="10"/>
  <c r="J8" i="10"/>
  <c r="F9" i="10"/>
  <c r="J9" i="10"/>
  <c r="F10" i="10"/>
  <c r="J10" i="10"/>
  <c r="F15" i="10"/>
  <c r="J15" i="10"/>
  <c r="F16" i="10"/>
  <c r="J16" i="10"/>
  <c r="F17" i="10"/>
  <c r="J17" i="10"/>
  <c r="F18" i="10"/>
  <c r="J18" i="10"/>
  <c r="F13" i="10" l="1"/>
  <c r="J13" i="10"/>
  <c r="J4" i="10"/>
  <c r="C25" i="10"/>
  <c r="D25" i="10"/>
  <c r="E25" i="10"/>
  <c r="G25" i="10"/>
  <c r="H25" i="10"/>
  <c r="I25" i="10"/>
  <c r="F27" i="10"/>
  <c r="J27" i="10"/>
  <c r="F28" i="10"/>
  <c r="J28" i="10"/>
  <c r="F29" i="10"/>
  <c r="J29" i="10"/>
  <c r="F30" i="10"/>
  <c r="J30" i="10"/>
  <c r="F31" i="10"/>
  <c r="J31" i="10"/>
  <c r="C34" i="10"/>
  <c r="D34" i="10"/>
  <c r="E34" i="10"/>
  <c r="G34" i="10"/>
  <c r="H34" i="10"/>
  <c r="I34" i="10"/>
  <c r="F36" i="10"/>
  <c r="J36" i="10"/>
  <c r="F37" i="10"/>
  <c r="J37" i="10"/>
  <c r="F38" i="10"/>
  <c r="J38" i="10"/>
  <c r="F3" i="9"/>
  <c r="J3" i="9"/>
  <c r="F4" i="9"/>
  <c r="J4" i="9"/>
  <c r="C6" i="9"/>
  <c r="D6" i="9"/>
  <c r="E6" i="9"/>
  <c r="G6" i="9"/>
  <c r="H6" i="9"/>
  <c r="I6" i="9"/>
  <c r="I6" i="8"/>
  <c r="J6" i="8" s="1"/>
  <c r="I7" i="8"/>
  <c r="J7" i="8" s="1"/>
  <c r="F7" i="8"/>
  <c r="I8" i="8"/>
  <c r="F8" i="8"/>
  <c r="I9" i="8"/>
  <c r="F9" i="8"/>
  <c r="I10" i="8"/>
  <c r="J10" i="8" s="1"/>
  <c r="F10" i="8"/>
  <c r="I11" i="8"/>
  <c r="F11" i="8"/>
  <c r="F13" i="8" s="1"/>
  <c r="I12" i="8"/>
  <c r="F12" i="8"/>
  <c r="C13" i="8"/>
  <c r="D13" i="8"/>
  <c r="E13" i="8"/>
  <c r="G13" i="8"/>
  <c r="H13" i="8"/>
  <c r="I14" i="8"/>
  <c r="F14" i="8"/>
  <c r="I15" i="8"/>
  <c r="J15" i="8" s="1"/>
  <c r="F15" i="8"/>
  <c r="G17" i="7"/>
  <c r="K17" i="7"/>
  <c r="K24" i="7" s="1"/>
  <c r="G18" i="7"/>
  <c r="K18" i="7"/>
  <c r="G19" i="7"/>
  <c r="K19" i="7"/>
  <c r="G20" i="7"/>
  <c r="K20" i="7"/>
  <c r="G21" i="7"/>
  <c r="K21" i="7"/>
  <c r="G22" i="7"/>
  <c r="G23" i="7"/>
  <c r="K23" i="7"/>
  <c r="G25" i="7"/>
  <c r="K25" i="7"/>
  <c r="G26" i="7"/>
  <c r="K26" i="7"/>
  <c r="G27" i="7"/>
  <c r="K27" i="7"/>
  <c r="G34" i="7"/>
  <c r="K34" i="7"/>
  <c r="G36" i="7"/>
  <c r="K36" i="7"/>
  <c r="G37" i="7"/>
  <c r="K37" i="7"/>
  <c r="G38" i="7"/>
  <c r="K38" i="7"/>
  <c r="K40" i="7" s="1"/>
  <c r="G39" i="7"/>
  <c r="K39" i="7"/>
  <c r="G42" i="7"/>
  <c r="K42" i="7"/>
  <c r="F4" i="6"/>
  <c r="J4" i="6"/>
  <c r="F5" i="6"/>
  <c r="J5" i="6"/>
  <c r="F6" i="6"/>
  <c r="J6" i="6"/>
  <c r="F7" i="6"/>
  <c r="J7" i="6"/>
  <c r="F8" i="6"/>
  <c r="J8" i="6"/>
  <c r="I9" i="6"/>
  <c r="I11" i="6" s="1"/>
  <c r="F9" i="6"/>
  <c r="F11" i="6" s="1"/>
  <c r="I10" i="6"/>
  <c r="F10" i="6"/>
  <c r="C11" i="6"/>
  <c r="D11" i="6"/>
  <c r="E11" i="6"/>
  <c r="G11" i="6"/>
  <c r="H11" i="6"/>
  <c r="I12" i="6"/>
  <c r="J12" i="6" s="1"/>
  <c r="F12" i="6"/>
  <c r="I13" i="6"/>
  <c r="J13" i="6" s="1"/>
  <c r="I14" i="6"/>
  <c r="J14" i="6" s="1"/>
  <c r="F14" i="6"/>
  <c r="C4" i="17"/>
  <c r="D4" i="17"/>
  <c r="J4" i="17" s="1"/>
  <c r="E4" i="17"/>
  <c r="K4" i="17" s="1"/>
  <c r="I4" i="17"/>
  <c r="C5" i="17"/>
  <c r="D5" i="17"/>
  <c r="E5" i="17"/>
  <c r="F5" i="17" s="1"/>
  <c r="G5" i="17" s="1"/>
  <c r="C6" i="17"/>
  <c r="D6" i="17"/>
  <c r="J7" i="17" s="1"/>
  <c r="E6" i="17"/>
  <c r="K7" i="17" s="1"/>
  <c r="C7" i="17"/>
  <c r="I7" i="17"/>
  <c r="I8" i="17" s="1"/>
  <c r="K16" i="15"/>
  <c r="L16" i="15"/>
  <c r="I19" i="15"/>
  <c r="I20" i="15"/>
  <c r="I21" i="15"/>
  <c r="I22" i="15"/>
  <c r="C30" i="15"/>
  <c r="D30" i="15"/>
  <c r="E30" i="15"/>
  <c r="F30" i="15"/>
  <c r="G30" i="15"/>
  <c r="H30" i="15"/>
  <c r="I30" i="15"/>
  <c r="K30" i="15"/>
  <c r="L30" i="15"/>
  <c r="M30" i="15"/>
  <c r="C35" i="15"/>
  <c r="K36" i="15" s="1"/>
  <c r="D35" i="15"/>
  <c r="L36" i="15" s="1"/>
  <c r="E35" i="15"/>
  <c r="F35" i="15"/>
  <c r="G35" i="15"/>
  <c r="H35" i="15"/>
  <c r="K35" i="15"/>
  <c r="L35" i="15"/>
  <c r="M35" i="15"/>
  <c r="M36" i="15" s="1"/>
  <c r="N35" i="15"/>
  <c r="N36" i="15" s="1"/>
  <c r="C55" i="15"/>
  <c r="D55" i="15"/>
  <c r="G55" i="15"/>
  <c r="H55" i="15" s="1"/>
  <c r="H59" i="15" s="1"/>
  <c r="H61" i="15" s="1"/>
  <c r="I55" i="15"/>
  <c r="I59" i="15" s="1"/>
  <c r="J55" i="15"/>
  <c r="C56" i="15"/>
  <c r="D56" i="15"/>
  <c r="D60" i="15" s="1"/>
  <c r="D61" i="15" s="1"/>
  <c r="G56" i="15"/>
  <c r="I56" i="15"/>
  <c r="J56" i="15"/>
  <c r="H56" i="15"/>
  <c r="H60" i="15" s="1"/>
  <c r="C59" i="15"/>
  <c r="D59" i="15"/>
  <c r="E59" i="15"/>
  <c r="F59" i="15"/>
  <c r="J59" i="15"/>
  <c r="C60" i="15"/>
  <c r="E60" i="15"/>
  <c r="F60" i="15"/>
  <c r="G60" i="15"/>
  <c r="I60" i="15"/>
  <c r="J60" i="15"/>
  <c r="C61" i="15"/>
  <c r="E61" i="15"/>
  <c r="F61" i="15"/>
  <c r="C63" i="15"/>
  <c r="C67" i="15" s="1"/>
  <c r="C69" i="15" s="1"/>
  <c r="D63" i="15"/>
  <c r="D67" i="15" s="1"/>
  <c r="D69" i="15" s="1"/>
  <c r="G63" i="15"/>
  <c r="I63" i="15"/>
  <c r="J63" i="15"/>
  <c r="H63" i="15"/>
  <c r="C64" i="15"/>
  <c r="D64" i="15"/>
  <c r="G64" i="15"/>
  <c r="H64" i="15" s="1"/>
  <c r="H68" i="15" s="1"/>
  <c r="H69" i="15" s="1"/>
  <c r="I64" i="15"/>
  <c r="I68" i="15" s="1"/>
  <c r="J64" i="15"/>
  <c r="E67" i="15"/>
  <c r="F67" i="15"/>
  <c r="G67" i="15"/>
  <c r="H67" i="15"/>
  <c r="I67" i="15"/>
  <c r="J67" i="15"/>
  <c r="C68" i="15"/>
  <c r="D68" i="15"/>
  <c r="E68" i="15"/>
  <c r="F68" i="15"/>
  <c r="G68" i="15"/>
  <c r="J68" i="15"/>
  <c r="E69" i="15"/>
  <c r="F69" i="15"/>
  <c r="G69" i="15"/>
  <c r="I3" i="16"/>
  <c r="J3" i="16"/>
  <c r="K3" i="16"/>
  <c r="N3" i="16"/>
  <c r="P3" i="16" s="1"/>
  <c r="M3" i="16"/>
  <c r="O3" i="16"/>
  <c r="R3" i="16"/>
  <c r="I4" i="16"/>
  <c r="J4" i="16"/>
  <c r="K4" i="16"/>
  <c r="N4" i="16"/>
  <c r="Q4" i="16" s="1"/>
  <c r="M4" i="16"/>
  <c r="O4" i="16"/>
  <c r="R4" i="16"/>
  <c r="T4" i="16"/>
  <c r="I5" i="16"/>
  <c r="J5" i="16"/>
  <c r="K5" i="16"/>
  <c r="N5" i="16"/>
  <c r="P5" i="16" s="1"/>
  <c r="M5" i="16"/>
  <c r="O5" i="16"/>
  <c r="R5" i="16"/>
  <c r="T5" i="16"/>
  <c r="G6" i="16"/>
  <c r="I6" i="16"/>
  <c r="J6" i="16"/>
  <c r="K6" i="16"/>
  <c r="M6" i="16"/>
  <c r="N6" i="16"/>
  <c r="Q6" i="16" s="1"/>
  <c r="O6" i="16"/>
  <c r="P6" i="16"/>
  <c r="C7" i="16"/>
  <c r="D7" i="16"/>
  <c r="E7" i="16"/>
  <c r="I9" i="16"/>
  <c r="J9" i="16"/>
  <c r="K9" i="16"/>
  <c r="O9" i="16"/>
  <c r="P9" i="16"/>
  <c r="P10" i="16" s="1"/>
  <c r="Q9" i="16"/>
  <c r="Q10" i="16" s="1"/>
  <c r="O10" i="16"/>
  <c r="E23" i="16"/>
  <c r="E24" i="16"/>
  <c r="E33" i="16" s="1"/>
  <c r="E25" i="16"/>
  <c r="E26" i="16"/>
  <c r="E27" i="16"/>
  <c r="E28" i="16"/>
  <c r="E29" i="16"/>
  <c r="E30" i="16"/>
  <c r="E31" i="16"/>
  <c r="E32" i="16"/>
  <c r="C33" i="16"/>
  <c r="D33" i="16"/>
  <c r="C37" i="16"/>
  <c r="D37" i="16"/>
  <c r="D39" i="16" s="1"/>
  <c r="E37" i="16"/>
  <c r="F37" i="16"/>
  <c r="C38" i="16"/>
  <c r="C39" i="16" s="1"/>
  <c r="D38" i="16"/>
  <c r="E39" i="16"/>
  <c r="F39" i="16"/>
  <c r="C74" i="16"/>
  <c r="F6" i="4"/>
  <c r="F8" i="4" s="1"/>
  <c r="F10" i="4" s="1"/>
  <c r="J7" i="4"/>
  <c r="J8" i="4" s="1"/>
  <c r="C8" i="4"/>
  <c r="C10" i="4" s="1"/>
  <c r="C25" i="4" s="1"/>
  <c r="C26" i="4" s="1"/>
  <c r="D8" i="4"/>
  <c r="D10" i="4" s="1"/>
  <c r="D25" i="4" s="1"/>
  <c r="D26" i="4" s="1"/>
  <c r="E8" i="4"/>
  <c r="E10" i="4" s="1"/>
  <c r="E25" i="4" s="1"/>
  <c r="E26" i="4" s="1"/>
  <c r="G8" i="4"/>
  <c r="G10" i="4" s="1"/>
  <c r="G25" i="4" s="1"/>
  <c r="G26" i="4" s="1"/>
  <c r="H8" i="4"/>
  <c r="H10" i="4" s="1"/>
  <c r="H25" i="4" s="1"/>
  <c r="H26" i="4" s="1"/>
  <c r="J9" i="4"/>
  <c r="F11" i="4"/>
  <c r="J11" i="4"/>
  <c r="F12" i="4"/>
  <c r="J12" i="4"/>
  <c r="F13" i="4"/>
  <c r="J13" i="4"/>
  <c r="F14" i="4"/>
  <c r="J14" i="4"/>
  <c r="F15" i="4"/>
  <c r="J15" i="4"/>
  <c r="F16" i="4"/>
  <c r="J16" i="4"/>
  <c r="J17" i="4"/>
  <c r="F18" i="4"/>
  <c r="J18" i="4"/>
  <c r="F20" i="4"/>
  <c r="J20" i="4"/>
  <c r="F21" i="4"/>
  <c r="J21" i="4"/>
  <c r="F24" i="4"/>
  <c r="I25" i="4"/>
  <c r="C20" i="14"/>
  <c r="F20" i="14" s="1"/>
  <c r="D20" i="14"/>
  <c r="E20" i="14"/>
  <c r="D21" i="14"/>
  <c r="C22" i="14"/>
  <c r="D22" i="14"/>
  <c r="F22" i="14"/>
  <c r="I22" i="14"/>
  <c r="C23" i="14"/>
  <c r="F23" i="14" s="1"/>
  <c r="I23" i="14" s="1"/>
  <c r="D23" i="14"/>
  <c r="I72" i="13"/>
  <c r="M6" i="13"/>
  <c r="N6" i="13"/>
  <c r="O6" i="13"/>
  <c r="P6" i="13"/>
  <c r="Q6" i="13"/>
  <c r="D13" i="13"/>
  <c r="M7" i="13" s="1"/>
  <c r="E13" i="13"/>
  <c r="N7" i="13"/>
  <c r="F13" i="13"/>
  <c r="O7" i="13" s="1"/>
  <c r="G13" i="13"/>
  <c r="P7" i="13" s="1"/>
  <c r="H13" i="13"/>
  <c r="Q7" i="13" s="1"/>
  <c r="D12" i="13"/>
  <c r="C46" i="13" s="1"/>
  <c r="E12" i="13"/>
  <c r="F12" i="13"/>
  <c r="E46" i="13" s="1"/>
  <c r="G12" i="13"/>
  <c r="F46" i="13" s="1"/>
  <c r="H12" i="13"/>
  <c r="G46" i="13" s="1"/>
  <c r="G16" i="13"/>
  <c r="H16" i="13"/>
  <c r="D20" i="13"/>
  <c r="E20" i="13"/>
  <c r="F20" i="13"/>
  <c r="G20" i="13"/>
  <c r="H20" i="13"/>
  <c r="W20" i="13"/>
  <c r="X20" i="13"/>
  <c r="Y20" i="13"/>
  <c r="Z20" i="13"/>
  <c r="D39" i="13"/>
  <c r="E39" i="13"/>
  <c r="F39" i="13"/>
  <c r="G39" i="13"/>
  <c r="H39" i="13"/>
  <c r="C45" i="13"/>
  <c r="D45" i="13"/>
  <c r="E45" i="13"/>
  <c r="F45" i="13"/>
  <c r="G45" i="13"/>
  <c r="D46" i="13"/>
  <c r="O68" i="13"/>
  <c r="P68" i="13"/>
  <c r="Q68" i="13"/>
  <c r="R68" i="13"/>
  <c r="S68" i="13"/>
  <c r="I75" i="13"/>
  <c r="I77" i="13" s="1"/>
  <c r="I76" i="13"/>
  <c r="D77" i="13"/>
  <c r="E77" i="13"/>
  <c r="F77" i="13"/>
  <c r="G77" i="13"/>
  <c r="H77" i="13"/>
  <c r="F25" i="10" l="1"/>
  <c r="J34" i="10"/>
  <c r="J25" i="10"/>
  <c r="F34" i="10"/>
  <c r="F6" i="9"/>
  <c r="J6" i="9"/>
  <c r="J11" i="8"/>
  <c r="J9" i="8"/>
  <c r="F6" i="17"/>
  <c r="L7" i="17" s="1"/>
  <c r="J9" i="6"/>
  <c r="J10" i="6"/>
  <c r="F25" i="4"/>
  <c r="F26" i="4" s="1"/>
  <c r="J8" i="8"/>
  <c r="J14" i="8"/>
  <c r="J12" i="8"/>
  <c r="K35" i="7"/>
  <c r="G35" i="7"/>
  <c r="G40" i="7"/>
  <c r="J10" i="4"/>
  <c r="J8" i="17"/>
  <c r="F4" i="16"/>
  <c r="I20" i="14"/>
  <c r="K8" i="17"/>
  <c r="G24" i="7"/>
  <c r="Q5" i="16"/>
  <c r="F5" i="16" s="1"/>
  <c r="P4" i="16"/>
  <c r="Q3" i="16"/>
  <c r="F3" i="16" s="1"/>
  <c r="F4" i="17"/>
  <c r="I13" i="8"/>
  <c r="G59" i="15"/>
  <c r="G61" i="15" s="1"/>
  <c r="T3" i="16"/>
  <c r="C21" i="14" s="1"/>
  <c r="F21" i="14" s="1"/>
  <c r="I21" i="14" s="1"/>
  <c r="J13" i="8" l="1"/>
  <c r="G6" i="17"/>
  <c r="J11" i="6"/>
  <c r="J25" i="4"/>
  <c r="L9" i="16"/>
  <c r="I71" i="13"/>
  <c r="G3" i="16"/>
  <c r="C4" i="14"/>
  <c r="C8" i="14" s="1"/>
  <c r="F7" i="16"/>
  <c r="R9" i="16"/>
  <c r="C12" i="14"/>
  <c r="C16" i="14" s="1"/>
  <c r="G5" i="16"/>
  <c r="I8" i="13"/>
  <c r="I7" i="13"/>
  <c r="G4" i="16"/>
  <c r="F24" i="14"/>
  <c r="I73" i="13"/>
  <c r="L4" i="17"/>
  <c r="L8" i="17" s="1"/>
  <c r="G4" i="17"/>
  <c r="J26" i="4" l="1"/>
  <c r="R10" i="16"/>
  <c r="T68" i="13"/>
  <c r="I69" i="13"/>
  <c r="I6" i="13" s="1"/>
  <c r="I12" i="13" s="1"/>
  <c r="R6" i="13"/>
  <c r="S6" i="13" s="1"/>
  <c r="I13" i="13" l="1"/>
  <c r="R7" i="13" s="1"/>
</calcChain>
</file>

<file path=xl/sharedStrings.xml><?xml version="1.0" encoding="utf-8"?>
<sst xmlns="http://schemas.openxmlformats.org/spreadsheetml/2006/main" count="735" uniqueCount="287">
  <si>
    <t>Terminales Portuarios</t>
  </si>
  <si>
    <t>Remolcadores</t>
  </si>
  <si>
    <t>INICIO</t>
  </si>
  <si>
    <t>Principales Drivers por Negocios</t>
  </si>
  <si>
    <t>División</t>
  </si>
  <si>
    <t>Drivers</t>
  </si>
  <si>
    <t>Faenas portuarias + Faenas especiales + Ingresos Offshore</t>
  </si>
  <si>
    <t>Toneladas / TEUs</t>
  </si>
  <si>
    <t>Logística</t>
  </si>
  <si>
    <t>Ingresos por Negocio</t>
  </si>
  <si>
    <t>División Remolcadores</t>
  </si>
  <si>
    <t>País</t>
  </si>
  <si>
    <t>% SAAM</t>
  </si>
  <si>
    <t>Principales Negocios</t>
  </si>
  <si>
    <t>México (1)</t>
  </si>
  <si>
    <t>Filial</t>
  </si>
  <si>
    <t>Remolcaje / Offshore</t>
  </si>
  <si>
    <t>Canadá (1)</t>
  </si>
  <si>
    <t>Remolcaje</t>
  </si>
  <si>
    <t>Panamá (1)</t>
  </si>
  <si>
    <t>Chile</t>
  </si>
  <si>
    <t>Uruguay</t>
  </si>
  <si>
    <t>Remolcaje / Barcazas</t>
  </si>
  <si>
    <t>Ecuador</t>
  </si>
  <si>
    <t>Guatemala</t>
  </si>
  <si>
    <t>Costa Rica</t>
  </si>
  <si>
    <t>Honduras</t>
  </si>
  <si>
    <t>Coligada</t>
  </si>
  <si>
    <t>Chile LNG</t>
  </si>
  <si>
    <t>Chile /Argentina TABSA</t>
  </si>
  <si>
    <t>Transbordadores</t>
  </si>
  <si>
    <t>División Terminales Portuarios</t>
  </si>
  <si>
    <t>Empresa</t>
  </si>
  <si>
    <t>Principales Cargas</t>
  </si>
  <si>
    <t>Término Concesión</t>
  </si>
  <si>
    <t>ITI</t>
  </si>
  <si>
    <t>Iquique Terminal Internacional</t>
  </si>
  <si>
    <t>Contenedores</t>
  </si>
  <si>
    <t>STI</t>
  </si>
  <si>
    <t>San Antonio Terminal Internacional</t>
  </si>
  <si>
    <t>2024+ opción de extención por 5 años</t>
  </si>
  <si>
    <t>SVTI</t>
  </si>
  <si>
    <t>San Vicente Terminal Internacional</t>
  </si>
  <si>
    <t>ATI</t>
  </si>
  <si>
    <t>Antofagasta Terminal Internacional</t>
  </si>
  <si>
    <t>Contenedores / Graneles</t>
  </si>
  <si>
    <t>Corral</t>
  </si>
  <si>
    <t>Portuaria Corral</t>
  </si>
  <si>
    <t>Graneles</t>
  </si>
  <si>
    <t>Privado</t>
  </si>
  <si>
    <t xml:space="preserve">TPG </t>
  </si>
  <si>
    <t>Terminal Portuario de Guayaquil</t>
  </si>
  <si>
    <t>México</t>
  </si>
  <si>
    <t>TMAZ</t>
  </si>
  <si>
    <t>Terminal Marítima de Mazatlán</t>
  </si>
  <si>
    <t>Contenedores / Carga Suelta</t>
  </si>
  <si>
    <t>2032 + opción de extención por 12 años</t>
  </si>
  <si>
    <t>Colombia</t>
  </si>
  <si>
    <t>PBV</t>
  </si>
  <si>
    <t>Puerto de Buenavista</t>
  </si>
  <si>
    <t>Estados Unidos</t>
  </si>
  <si>
    <t>FIT</t>
  </si>
  <si>
    <t>Florida International Terminal</t>
  </si>
  <si>
    <t>2025+ dos opciones de extención por 5 años c/u</t>
  </si>
  <si>
    <t>Caldera</t>
  </si>
  <si>
    <t>Sociedad Portuaria de Caldera SPC / SPGC</t>
  </si>
  <si>
    <t>División Logística</t>
  </si>
  <si>
    <t>SAAM Logistics</t>
  </si>
  <si>
    <t>Luckymont</t>
  </si>
  <si>
    <t>Reloncaví</t>
  </si>
  <si>
    <t>Servicios Especiales</t>
  </si>
  <si>
    <r>
      <t xml:space="preserve">Aerosan </t>
    </r>
    <r>
      <rPr>
        <vertAlign val="superscript"/>
        <sz val="8.5"/>
        <color theme="1"/>
        <rFont val="Calibri"/>
        <family val="2"/>
      </rPr>
      <t>(1)</t>
    </r>
  </si>
  <si>
    <t xml:space="preserve">En Abril de 2017 se vendió la participación minoritaria de 35% que se tenía sobre Tramarsa. Esta empresa tenía 3 Divisiones: Remolcadores, Logística y Puertos. </t>
  </si>
  <si>
    <t>Utilidad Controladora</t>
  </si>
  <si>
    <t>Estados de Resultados Consolidados (MUS$)</t>
  </si>
  <si>
    <t>Ingresos de actividades ordinarias</t>
  </si>
  <si>
    <t>Costo de ventas</t>
  </si>
  <si>
    <t>Ganancia bruta</t>
  </si>
  <si>
    <t>Gasto de administración</t>
  </si>
  <si>
    <t>Resultado operacional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</si>
  <si>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</si>
  <si>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</si>
  <si>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</si>
  <si>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</si>
  <si>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</si>
  <si>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</si>
  <si>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</si>
  <si>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Gasto por impuestos a las ganancias</t>
  </si>
  <si>
    <t>Utilidad</t>
  </si>
  <si>
    <t>Interés Minoritario</t>
  </si>
  <si>
    <t>Otros Indicadores Consolidados</t>
  </si>
  <si>
    <t>Depreciación y amortización</t>
  </si>
  <si>
    <t>EBITDA</t>
  </si>
  <si>
    <t>Margen EBITDA</t>
  </si>
  <si>
    <t>Balance Consolidado (MUS$)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</si>
  <si>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</si>
  <si>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</si>
  <si>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</si>
  <si>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</si>
  <si>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</si>
  <si>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</si>
  <si>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</si>
  <si>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</si>
  <si>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Obligación contrato de concesión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</si>
  <si>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</si>
  <si>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</si>
  <si>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</si>
  <si>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</si>
  <si>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</si>
  <si>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</si>
  <si>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</si>
  <si>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</si>
  <si>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</si>
  <si>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</si>
  <si>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Filiales</t>
  </si>
  <si>
    <t>Total</t>
  </si>
  <si>
    <t xml:space="preserve">Ingresos </t>
  </si>
  <si>
    <t>Ganancia Bruta</t>
  </si>
  <si>
    <t>Resultado Operacional</t>
  </si>
  <si>
    <t>Depreciación y Amortizaciones</t>
  </si>
  <si>
    <t>Margen  EBITDA</t>
  </si>
  <si>
    <t>Toneladas</t>
  </si>
  <si>
    <t>Puertos Consolidados (1)</t>
  </si>
  <si>
    <t>YoY</t>
  </si>
  <si>
    <t>TPG</t>
  </si>
  <si>
    <t>Puertos Coligados (2)</t>
  </si>
  <si>
    <t>(1) Volúmenes al 100%</t>
  </si>
  <si>
    <t xml:space="preserve">TEUs </t>
  </si>
  <si>
    <t>Logística Consolidado</t>
  </si>
  <si>
    <t>Toneladas en frigorífico</t>
  </si>
  <si>
    <t>Metros cuadrados arrendados en bodegas</t>
  </si>
  <si>
    <t>Viajes de ruta (fletes)</t>
  </si>
  <si>
    <t>Balance (MUS$)</t>
  </si>
  <si>
    <t>Consolidada</t>
  </si>
  <si>
    <t>Deuda Financiera Consolidada</t>
  </si>
  <si>
    <t>Efectivo y equivalentes al efectivo Consolidado</t>
  </si>
  <si>
    <t>Coligada (1)</t>
  </si>
  <si>
    <t>Efectivo y equivalentes al efectivo Coligadas</t>
  </si>
  <si>
    <t>(1) Coligadas a valor proporcional</t>
  </si>
  <si>
    <t>Participación en las ganancias (perdidas) de asociadas a su valor proporcional</t>
  </si>
  <si>
    <t>Interes Minoritario</t>
  </si>
  <si>
    <t>Coligadas (1)</t>
  </si>
  <si>
    <t xml:space="preserve">Faenas </t>
  </si>
  <si>
    <t xml:space="preserve">Caldera </t>
  </si>
  <si>
    <t>(1) Empresas consolidadas y coligadas al 100%</t>
  </si>
  <si>
    <t>Resultado Filiales (MUS$) (2)</t>
  </si>
  <si>
    <t>(2) Empresas consolidadas al 100%</t>
  </si>
  <si>
    <t>Servico de carga / Servicios en Rampa / Servicios a Pasajeros</t>
  </si>
  <si>
    <t>Almacenaje y Transporte</t>
  </si>
  <si>
    <t>3Q2019</t>
  </si>
  <si>
    <t>(1) Aerosan: Joint Venture con American Airlines (50% de propiedad) en Chile, Ecuador y Colombia</t>
  </si>
  <si>
    <t>Resultado Coligadas (MUS$)(3)</t>
  </si>
  <si>
    <t>Resultado Filiales (MUS$) (1)</t>
  </si>
  <si>
    <t>(1) Empresas consolidadas al 100%</t>
  </si>
  <si>
    <t>Resultado Coligadas (MUS$)(2)</t>
  </si>
  <si>
    <t>(2) Coligadas al 100% operaciones continuadas</t>
  </si>
  <si>
    <t>Ingresos por Puerto (MUS$)(1)</t>
  </si>
  <si>
    <t xml:space="preserve">(2) Volúmenes Coligadas al 100% </t>
  </si>
  <si>
    <t xml:space="preserve">Utilidad Controladora </t>
  </si>
  <si>
    <t>(1) SAAM Towage 100% propiedad a partir de 01 Noviembre 2019</t>
  </si>
  <si>
    <t>Brasil (1)</t>
  </si>
  <si>
    <t>1Q2019</t>
  </si>
  <si>
    <t>2Q2019</t>
  </si>
  <si>
    <t>30.12.2019</t>
  </si>
  <si>
    <t>Participación Asociadas</t>
  </si>
  <si>
    <t>1Q2020</t>
  </si>
  <si>
    <t>RAM</t>
  </si>
  <si>
    <t xml:space="preserve">Resumen de resultados últimos 5 años </t>
  </si>
  <si>
    <t>Resultados Consolidados (1)</t>
  </si>
  <si>
    <t>grafico evolucion EBITDA que va con infomacion power point</t>
  </si>
  <si>
    <t>Ingresos</t>
  </si>
  <si>
    <t>MMUS$</t>
  </si>
  <si>
    <t>EBITDA (MMUS$)</t>
  </si>
  <si>
    <t>Mg EBITDA (%)</t>
  </si>
  <si>
    <t xml:space="preserve">Ebitda </t>
  </si>
  <si>
    <t>Utilidad (atribuible a los propietarios de la controladora)</t>
  </si>
  <si>
    <t>Rentabilidad</t>
  </si>
  <si>
    <t>Mg Operacional</t>
  </si>
  <si>
    <t>%</t>
  </si>
  <si>
    <t>Mg Ebitda</t>
  </si>
  <si>
    <t>Balance</t>
  </si>
  <si>
    <t xml:space="preserve">Activos Totales </t>
  </si>
  <si>
    <t>Activos Fijos Totales</t>
  </si>
  <si>
    <t>Deuda Financiera (2)</t>
  </si>
  <si>
    <t>activos fijos</t>
  </si>
  <si>
    <t>Patrimonio Neto</t>
  </si>
  <si>
    <t>prop planta equipo</t>
  </si>
  <si>
    <t>act intang distinto plusvalia</t>
  </si>
  <si>
    <t xml:space="preserve">Capitalización Bursatil </t>
  </si>
  <si>
    <t xml:space="preserve">Número de Acciones </t>
  </si>
  <si>
    <t>Precio Acción (al 31 diciembre)</t>
  </si>
  <si>
    <t>$</t>
  </si>
  <si>
    <t>Dólar cierre (al 31 diciembre)</t>
  </si>
  <si>
    <t>Datos operativos (2)</t>
  </si>
  <si>
    <t xml:space="preserve">Número de países con Operación en América </t>
  </si>
  <si>
    <t>Número de puertos operados</t>
  </si>
  <si>
    <t>Número de remolcadores</t>
  </si>
  <si>
    <t>Número de faenas de remolcadores</t>
  </si>
  <si>
    <t>Miles</t>
  </si>
  <si>
    <t>Número de TEUS transferidos</t>
  </si>
  <si>
    <t>Millones</t>
  </si>
  <si>
    <t>Número de tonaledas transferidas</t>
  </si>
  <si>
    <t>Índicadores ASG</t>
  </si>
  <si>
    <t>Colaboradores Totales (2)</t>
  </si>
  <si>
    <t>Indice de Frecuencia de Accidentes (2)</t>
  </si>
  <si>
    <t xml:space="preserve">(1) : Considera cifras de SM SAAM Consolidado </t>
  </si>
  <si>
    <t>(2): No considera Obligación contrato de concesión</t>
  </si>
  <si>
    <t>ROE</t>
  </si>
  <si>
    <t>Resultado Operacional MMUS$</t>
  </si>
  <si>
    <t>grafico pagina 47</t>
  </si>
  <si>
    <t>LTM</t>
  </si>
  <si>
    <t>Logistica</t>
  </si>
  <si>
    <t>Corporativo</t>
  </si>
  <si>
    <t>12 meses Brasil</t>
  </si>
  <si>
    <t>America del Sur ex Chile</t>
  </si>
  <si>
    <t>America Central</t>
  </si>
  <si>
    <t>America del Norte</t>
  </si>
  <si>
    <t>Puertos</t>
  </si>
  <si>
    <t>Log</t>
  </si>
  <si>
    <t>Ingresos LTM</t>
  </si>
  <si>
    <t>Ram</t>
  </si>
  <si>
    <t>Ubicación</t>
  </si>
  <si>
    <t>Iquique</t>
  </si>
  <si>
    <t>Antofagasta</t>
  </si>
  <si>
    <t>Terminal</t>
  </si>
  <si>
    <t>Florida</t>
  </si>
  <si>
    <t>San Antonio</t>
  </si>
  <si>
    <t>Talcahuano</t>
  </si>
  <si>
    <t>Guayaquil</t>
  </si>
  <si>
    <t>Mazatlán</t>
  </si>
  <si>
    <t>Cartagena de Indias</t>
  </si>
  <si>
    <t>Opción extensión</t>
  </si>
  <si>
    <t>5 años</t>
  </si>
  <si>
    <t>5+5 años</t>
  </si>
  <si>
    <t>Toneladas 2019</t>
  </si>
  <si>
    <t>TEUs 2019</t>
  </si>
  <si>
    <t>LTM Tons</t>
  </si>
  <si>
    <t>12  años</t>
  </si>
  <si>
    <t>Ingresos VP</t>
  </si>
  <si>
    <t>EBITDA VP</t>
  </si>
  <si>
    <t>Distribución Geografica</t>
  </si>
  <si>
    <t>2019 (1)</t>
  </si>
  <si>
    <t>LTM (2)</t>
  </si>
  <si>
    <t>(1) considera 2 meses SAAM Towage Brasil</t>
  </si>
  <si>
    <t>(2) considera 12 meses de SAAM Towage Brasil</t>
  </si>
  <si>
    <t>Flota Remolcadores al 30.04.2020</t>
  </si>
  <si>
    <t>ASD</t>
  </si>
  <si>
    <t>CONV</t>
  </si>
  <si>
    <t>Mexico</t>
  </si>
  <si>
    <t>Brasil</t>
  </si>
  <si>
    <t>Panamá</t>
  </si>
  <si>
    <t>Canadá</t>
  </si>
  <si>
    <t>en construcción</t>
  </si>
  <si>
    <t>TOTAL</t>
  </si>
  <si>
    <t>31.03.2020</t>
  </si>
  <si>
    <t>LTM TEUs</t>
  </si>
  <si>
    <t>Abril 2017 vendido 35% de participacion en Tramarsa</t>
  </si>
  <si>
    <t>Febrero 2019 vendido 15% participaciín en TPA</t>
  </si>
  <si>
    <t>30-10-2019 adquisición participacion Boskalis en Cananda, Mexico, Panama y Brasil</t>
  </si>
  <si>
    <t>sin sobek 2019</t>
  </si>
  <si>
    <t>1Q19</t>
  </si>
  <si>
    <t xml:space="preserve">Utilidad </t>
  </si>
  <si>
    <t>Costos no recurrentes/ Efectos extraordinarios</t>
  </si>
  <si>
    <t>LTM (1)</t>
  </si>
  <si>
    <t xml:space="preserve">LTM </t>
  </si>
  <si>
    <t>Propiedad</t>
  </si>
  <si>
    <t>Tipo de carga</t>
  </si>
  <si>
    <t>EBIT</t>
  </si>
  <si>
    <t>Mg EBITDA</t>
  </si>
  <si>
    <t>nov-dic19</t>
  </si>
  <si>
    <t>TEUS</t>
  </si>
  <si>
    <t>Puertos Consolidados</t>
  </si>
  <si>
    <t>Puertos Coligados</t>
  </si>
  <si>
    <t>Faenas Consolidadas</t>
  </si>
  <si>
    <t>Saam Towage Brasil</t>
  </si>
  <si>
    <t>2Q2020</t>
  </si>
  <si>
    <t>30.06.2020</t>
  </si>
  <si>
    <t>(1) valores al 100%. A partir de Novimebre 2019 se consolida SAAM Towage Brasil</t>
  </si>
  <si>
    <t>3Q2020</t>
  </si>
  <si>
    <t>9M2019</t>
  </si>
  <si>
    <t>9M2020</t>
  </si>
  <si>
    <t>30.09.2020</t>
  </si>
  <si>
    <t xml:space="preserve">(3) Coligadas al 100% operaciones continuadas, no considera Puerto Buenavista y empresas de Muellaje </t>
  </si>
  <si>
    <t>Utilidad (Asociadas 100%)</t>
  </si>
  <si>
    <t xml:space="preserve">Operación exclusiva hasta 2071 </t>
  </si>
  <si>
    <t>Deuda Financiera Coligadas (2)</t>
  </si>
  <si>
    <t>(2) Sept 2020 incluye NIIF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</si>
</sst>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9">
    <numFmt numFmtId="8" formatCode="&quot;$&quot;#,##0.00;[Red]&quot;$&quot;\-#,##0.00"/>
    <numFmt numFmtId="41" formatCode="_ * #,##0_ ;_ * \-#,##0_ ;_ * &quot;-&quot;_ ;_ @_ "/>
    <numFmt numFmtId="43" formatCode="_ * #,##0.00_ ;_ * \-#,##0.00_ ;_ * &quot;-&quot;??_ ;_ @_ "/>
    <numFmt numFmtId="164" formatCode="&quot;$&quot;\ #,##0;\-&quot;$&quot;\ #,##0"/>
    <numFmt numFmtId="165" formatCode="&quot;$&quot;\ #,##0.00;\-&quot;$&quot;\ #,##0.00"/>
    <numFmt numFmtId="166" formatCode="&quot;$&quot;\ #,##0.00;[Red]\-&quot;$&quot;\ #,##0.00"/>
    <numFmt numFmtId="167" formatCode="_-&quot;$&quot;\ * #,##0_-;\-&quot;$&quot;\ * #,##0_-;_-&quot;$&quot;\ * &quot;-&quot;_-;_-@_-"/>
    <numFmt numFmtId="168" formatCode="_-* #,##0_-;\-* #,##0_-;_-* &quot;-&quot;_-;_-@_-"/>
    <numFmt numFmtId="169" formatCode="_-&quot;$&quot;\ * #,##0.00_-;\-&quot;$&quot;\ * #,##0.00_-;_-&quot;$&quot;\ * &quot;-&quot;??_-;_-@_-"/>
    <numFmt numFmtId="170" formatCode="_-* #,##0.00_-;\-* #,##0.00_-;_-* &quot;-&quot;??_-;_-@_-"/>
    <numFmt numFmtId="171" formatCode="#,##0.0_);\(#,##0.0\)"/>
    <numFmt numFmtId="172" formatCode="#,##0;\(#,##0\)"/>
    <numFmt numFmtId="173" formatCode="[$$]#,##0_);\([$$]#,##0\);[$$]#,##0_);@_)"/>
    <numFmt numFmtId="174" formatCode="0.000000"/>
    <numFmt numFmtId="175" formatCode="0.0000000"/>
    <numFmt numFmtId="176" formatCode="0.0_)\%;\(0.0\)\%;0.0_)\%;@_)_%"/>
    <numFmt numFmtId="177" formatCode="0.0\x;&quot;nm&quot;_x;&quot;nm&quot;;* @_x"/>
    <numFmt numFmtId="178" formatCode="#,##0.0_)_%;\(#,##0.0\)_%;0.0_)_%;@_)_%"/>
    <numFmt numFmtId="179" formatCode="0.00\x;&quot;nm&quot;_x;&quot;nm&quot;;* @_x"/>
    <numFmt numFmtId="180" formatCode="_ * #,##0_ ;_ * \(#,##0\)_ ;_ * &quot;-&quot;??_ ;_ @_ "/>
    <numFmt numFmtId="181" formatCode="#,##0.0_);\(#,##0.0\);#,##0.0_);@_)"/>
    <numFmt numFmtId="182" formatCode="_-&quot;£ &quot;* #,##0.00_-;\-&quot;£ &quot;* #,##0.00_-;_-&quot;£ &quot;* &quot;-&quot;??_-;_-@_-"/>
    <numFmt numFmtId="183" formatCode="&quot;£&quot;_(#,##0.00_);&quot;£&quot;\(#,##0.00\)"/>
    <numFmt numFmtId="184" formatCode="&quot;£&quot;_(#,##0.00_);&quot;£&quot;\(#,##0.00\);&quot;£&quot;_(0.00_);@_)"/>
    <numFmt numFmtId="185" formatCode="_(* #,##0\ \x_);_(* \(#,##0\ \x\);_(* &quot;-&quot;??_);_(@_)"/>
    <numFmt numFmtId="186" formatCode="&quot;$&quot;_(#,##0.00_);&quot;$&quot;\(#,##0.00\);&quot;$&quot;_(0.00_);@_)"/>
    <numFmt numFmtId="187" formatCode="_(&quot;$&quot;* #,##0.0_);_(&quot;$&quot;* \(#,##0.0\);_(&quot;$&quot;* &quot;-&quot;?_);_(@_)"/>
    <numFmt numFmtId="188" formatCode="_(&quot;$&quot;* #,##0.00_);_(&quot;$&quot;* \(#,##0.00\);_(&quot;$&quot;* &quot;-&quot;_);_(@_)"/>
    <numFmt numFmtId="189" formatCode="_(* #,##0.0\ \x_);_(* \(#,##0.0\ \x\);_(* &quot;-&quot;??_);_(@_)"/>
    <numFmt numFmtId="190" formatCode="#,##0.00_);\(#,##0.00\);0.00_);@_)"/>
    <numFmt numFmtId="191" formatCode="\€_(#,##0.00_);\€\(#,##0.00\);\€_(0.00_);@_)"/>
    <numFmt numFmtId="192" formatCode="0\x;&quot;nm&quot;_x;&quot;nm&quot;;* @_x"/>
    <numFmt numFmtId="193" formatCode="[$$]#,##0.0_);\([$$]#,##0.0\);[$$]#,##0.0_);@_)"/>
    <numFmt numFmtId="194" formatCode="0.0\x"/>
    <numFmt numFmtId="195" formatCode="#,##0_)\x;\(#,##0\)\x;0_)\x;@_)_x"/>
    <numFmt numFmtId="196" formatCode="_-&quot;£ &quot;* #,##0_-;\-&quot;£ &quot;* #,##0_-;_-&quot;£ &quot;* &quot;-&quot;_-;_-@_-"/>
    <numFmt numFmtId="197" formatCode="#,##0_)_x;\(#,##0\)_x;0_)_x;@_)_x"/>
    <numFmt numFmtId="198" formatCode="0\ &quot;bps&quot;"/>
    <numFmt numFmtId="199" formatCode="_(* #,##0.0_);_(* \(#,##0.0\);_(* &quot;-&quot;?_);_(@_)"/>
    <numFmt numFmtId="200" formatCode="0.0%;\(0.0\)%"/>
    <numFmt numFmtId="201" formatCode="#,##0;\(#,##0\);&quot;-&quot;"/>
    <numFmt numFmtId="202" formatCode="[$-409]mmmmm;@"/>
    <numFmt numFmtId="203" formatCode="#,##0.00\x;\(#,##0.00\)\x"/>
    <numFmt numFmtId="204" formatCode="0.00;[Red]0.00"/>
    <numFmt numFmtId="205" formatCode="00000000"/>
    <numFmt numFmtId="206" formatCode="\+#,##0;\-#,##0"/>
    <numFmt numFmtId="207" formatCode="0.000000000"/>
    <numFmt numFmtId="208" formatCode="#,##0,;\-#,##0,"/>
    <numFmt numFmtId="209" formatCode="#,##0.0\ ;\(#,##0.0\)"/>
    <numFmt numFmtId="210" formatCode="#,##0\ ;\(#,##0\)"/>
    <numFmt numFmtId="211" formatCode="&quot;$&quot;&quot; &quot;#,##0_);\(&quot;$&quot;&quot; &quot;#,##0\);\-_)"/>
    <numFmt numFmtId="212" formatCode="#,##0_);\(#,##0\);\-_)"/>
    <numFmt numFmtId="213" formatCode="0.0%_);\(0.0%\);\-_)"/>
    <numFmt numFmtId="214" formatCode="0.00%_);\(0.00%\);\-_)"/>
    <numFmt numFmtId="215" formatCode="General_)"/>
    <numFmt numFmtId="216" formatCode="#,##0\ \B\P;[Red]\-#,##0\ \B\P"/>
    <numFmt numFmtId="217" formatCode="#,##0.0000"/>
    <numFmt numFmtId="218" formatCode="#,##0\ \ "/>
    <numFmt numFmtId="219" formatCode="0.0%\ \ "/>
    <numFmt numFmtId="220" formatCode="#,##0_);[Red]\(#,##0\);&quot;-&quot;_);[Blue]&quot;Error-&quot;@"/>
    <numFmt numFmtId="221" formatCode="#,##0.0_);[Red]\(#,##0.0\);&quot;-&quot;_);[Blue]&quot;Error-&quot;@"/>
    <numFmt numFmtId="222" formatCode="#,##0.00_);[Red]\(#,##0.00\);&quot;-&quot;_);[Blue]&quot;Error-&quot;@"/>
    <numFmt numFmtId="223" formatCode="&quot;£&quot;* #,##0_);[Red]&quot;£&quot;* \(#,##0\);&quot;£&quot;* &quot;-&quot;_);[Blue]&quot;Error-&quot;@"/>
    <numFmt numFmtId="224" formatCode="&quot;£&quot;* #,##0.0_);[Red]&quot;£&quot;* \(#,##0.0\);&quot;£&quot;* &quot;-&quot;_);[Blue]&quot;Error-&quot;@"/>
    <numFmt numFmtId="225" formatCode="&quot;£&quot;* #,##0.00_);[Red]&quot;£&quot;* \(#,##0.00\);&quot;£&quot;* &quot;-&quot;_);[Blue]&quot;Error-&quot;@"/>
    <numFmt numFmtId="226" formatCode="dd\ mmm\ yyyy_)"/>
    <numFmt numFmtId="227" formatCode="dd/mm/yy_)"/>
    <numFmt numFmtId="228" formatCode="0%_);[Red]\-0%_);0%_);[Blue]&quot;Error-&quot;@"/>
    <numFmt numFmtId="229" formatCode="0.000"/>
    <numFmt numFmtId="230" formatCode="0.0%_);[Red]\-0.0%_);0.0%_);"/>
    <numFmt numFmtId="231" formatCode="0.00%_);[Red]\-0.00%_);0.00%_);[Blue]&quot;Error-&quot;@"/>
    <numFmt numFmtId="232" formatCode="0.0%_);[Red]\-0.0%_);0.0%_);[Blue]&quot;Error-&quot;@"/>
    <numFmt numFmtId="233" formatCode="#,##0.0_);[Red]\(#,##0.0\)"/>
    <numFmt numFmtId="234" formatCode="#,##0.00%_);[Red]\(#,##0.00%\)"/>
    <numFmt numFmtId="235" formatCode="#,##0.0"/>
    <numFmt numFmtId="236" formatCode="0.000_)"/>
    <numFmt numFmtId="237" formatCode="_-* #,##0_F_-;\-* #,##0_F_-;_-* &quot;-&quot;_F_-;_-@_-"/>
    <numFmt numFmtId="238" formatCode="#,##0_%_);\(#,##0\)_%;#,##0_%_);@_%_)"/>
    <numFmt numFmtId="239" formatCode="#,##0_%_);\(#,##0\)_%;**;@_%_)"/>
    <numFmt numFmtId="240" formatCode="_._.* #,##0.0_)_%;_._.* \(#,##0.0\)_%"/>
    <numFmt numFmtId="241" formatCode="_._.* #,##0.00_)_%;_._.* \(#,##0.00\)_%"/>
    <numFmt numFmtId="242" formatCode="_._.* #,##0.000_)_%;_._.* \(#,##0.000\)_%"/>
    <numFmt numFmtId="243" formatCode="_-* #,##0.00\ _€_-;\-* #,##0.00\ _€_-;_-* &quot;-&quot;??\ _€_-;_-@_-"/>
    <numFmt numFmtId="244" formatCode="#,##0.0\ \ ;[Red]\-#,##0.0\ \ "/>
    <numFmt numFmtId="245" formatCode="#,##0.00_);\(#,##0.00\);&quot;-&quot;_)"/>
    <numFmt numFmtId="246" formatCode="_(* #,##0.00_);_(* \(#,##0.00\);_(* &quot;-&quot;??_);_(@_)"/>
    <numFmt numFmtId="247" formatCode="000"/>
    <numFmt numFmtId="248" formatCode="_(&quot;$&quot;* #,##0_);_(&quot;$&quot;* \(#,##0\);_(&quot;$&quot;* &quot;-&quot;_);_(@_)"/>
    <numFmt numFmtId="249" formatCode="#,##0.00&quot;F&quot;;\-#,##0.00&quot;F&quot;"/>
    <numFmt numFmtId="250" formatCode="_-* #,##0.00&quot;F&quot;_-;\-* #,##0.00&quot;F&quot;_-;_-* &quot;-&quot;??&quot;F&quot;_-;_-@_-"/>
    <numFmt numFmtId="251" formatCode="&quot;$&quot;#,##0_%_);\(&quot;$&quot;#,##0\)_%;&quot;$&quot;#,##0_%_);@_%_)"/>
    <numFmt numFmtId="252" formatCode="_._.&quot;zł&quot;* #,##0.0_)_%;_._.&quot;zł&quot;* \(#,##0.0\)_%"/>
    <numFmt numFmtId="253" formatCode="_._.&quot;zł&quot;* #,##0.00_)_%;_._.&quot;zł&quot;* \(#,##0.00\)_%"/>
    <numFmt numFmtId="254" formatCode="_._.&quot;zł&quot;* #,##0.000_)_%;_._.&quot;zł&quot;* \(#,##0.000\)_%"/>
    <numFmt numFmtId="255" formatCode="_-&quot;£&quot;* #,##0.00_-;\-&quot;£&quot;* #,##0.00_-;_-&quot;£&quot;* &quot;-&quot;??_-;_-@_-"/>
    <numFmt numFmtId="256" formatCode="&quot;$&quot;#,##0.00_%_);\(&quot;$&quot;#,##0.00\)_%;&quot;$&quot;#,##0.00_%_);@_%_)"/>
    <numFmt numFmtId="257" formatCode="_(&quot;$&quot;* #,##0.00_);_(&quot;$&quot;* \(#,##0.00\);_(&quot;$&quot;* &quot;-&quot;??_)"/>
    <numFmt numFmtId="258" formatCode="&quot;$&quot;#,##0.0_);\(&quot;$&quot;#,##0.0\)"/>
    <numFmt numFmtId="259" formatCode="&quot;C$&quot;#,##0"/>
    <numFmt numFmtId="260" formatCode="0.0%"/>
    <numFmt numFmtId="261" formatCode="_(* #,##0_);_(* \(#,##0\);_(* &quot;-&quot;??_);_(@_)"/>
    <numFmt numFmtId="262" formatCode="0_);\(0\)"/>
    <numFmt numFmtId="263" formatCode="_(* #,##0.0_);_(* \(#,##0.0\);_(* &quot;-&quot;??_);_(@_)"/>
    <numFmt numFmtId="264" formatCode="&quot;$&quot;#,##0"/>
    <numFmt numFmtId="265" formatCode="0.0"/>
    <numFmt numFmtId="266" formatCode="&quot;$&quot;\ #,##0.000_);\(&quot;$&quot;#,##0.000\)"/>
    <numFmt numFmtId="267" formatCode="0.000\x"/>
    <numFmt numFmtId="268" formatCode="&quot;$&quot;#,##0.0"/>
    <numFmt numFmtId="269" formatCode="0.0_);\(0.0\)"/>
    <numFmt numFmtId="270" formatCode="_(* #,##0.0_);_(* \(#,##0.0\);_(* &quot;-&quot;_);_(@_)"/>
    <numFmt numFmtId="271" formatCode="0&quot;E&quot;"/>
    <numFmt numFmtId="272" formatCode="_(* #,##0.00_);_(* \(#,##0.00\);_(* &quot;-&quot;_);_(@_)"/>
    <numFmt numFmtId="273" formatCode="&quot;$&quot;#,##0.000_);\(&quot;$&quot;#,##0.000\)"/>
    <numFmt numFmtId="274" formatCode="&quot;$&quot;#,##0.0000_);\(&quot;$&quot;#,##0.0000\)"/>
    <numFmt numFmtId="275" formatCode="0.000%"/>
    <numFmt numFmtId="276" formatCode="mm/dd/yy"/>
    <numFmt numFmtId="277" formatCode="0.0000\x"/>
    <numFmt numFmtId="278" formatCode="#,##0.000"/>
    <numFmt numFmtId="279" formatCode="#,##0.0\x"/>
    <numFmt numFmtId="280" formatCode="&quot;$&quot;#,##0.00"/>
    <numFmt numFmtId="281" formatCode="&quot;£ &quot;#,##0;\-&quot;£ &quot;#,##0"/>
    <numFmt numFmtId="282" formatCode="\$* #,##0_);[Red]\$* \(#,##0\);\$* &quot;-&quot;_);[Blue]&quot;Error-&quot;@"/>
    <numFmt numFmtId="283" formatCode="\$* #,##0.0_);[Red]\$* \(#,##0.0\);\$* &quot;-&quot;_);[Blue]&quot;Error-&quot;@"/>
    <numFmt numFmtId="284" formatCode="\$* #,##0.00_);[Red]\$* \(#,##0.00\);\$* &quot;-&quot;_);[Blue]&quot;Error-&quot;@"/>
    <numFmt numFmtId="285" formatCode="#."/>
    <numFmt numFmtId="286" formatCode="d\-mmm\-yy_)"/>
    <numFmt numFmtId="287" formatCode="mmm\-yy_)"/>
    <numFmt numFmtId="288" formatCode="yyyy"/>
    <numFmt numFmtId="289" formatCode="m/d/yy_%_)"/>
    <numFmt numFmtId="290" formatCode="#,##0\ &quot;FB&quot;;[Red]\-#,##0\ &quot;FB&quot;"/>
    <numFmt numFmtId="291" formatCode="_(* #,###.0_);_(* \(#,###.0\);_(* &quot;-&quot;?_);_(@_)"/>
    <numFmt numFmtId="292" formatCode="_-* #,##0\ _p_t_a_-;\-* #,##0\ _p_t_a_-;_-* &quot;-&quot;\ _p_t_a_-;_-@_-"/>
    <numFmt numFmtId="293" formatCode="0_%_);\(0\)_%;0_%_);@_%_)"/>
    <numFmt numFmtId="294" formatCode="_-* #,##0\ _z_ł_-;\-* #,##0\ _z_ł_-;_-* &quot;-&quot;\ _z_ł_-;_-@_-"/>
    <numFmt numFmtId="295" formatCode="_-* #,##0\ _z_l_-;\-* #,##0\ _z_l_-;_-* &quot;-&quot;\ _z_l_-;_-@_-"/>
    <numFmt numFmtId="296" formatCode="#,##0.000_);\(#,##0.000\)"/>
    <numFmt numFmtId="297" formatCode="_ * #,##0_)_P_L_N_ ;_ * \(#,##0\)_P_L_N_ ;_ * &quot;-&quot;_)_P_L_N_ ;_ @_ "/>
    <numFmt numFmtId="298" formatCode="0&quot; min&quot;"/>
    <numFmt numFmtId="299" formatCode="_-* #,##0.00\ _z_ł_-;\-* #,##0.00\ _z_ł_-;_-* &quot;-&quot;??\ _z_ł_-;_-@_-"/>
    <numFmt numFmtId="300" formatCode="_-* #,##0.00\ _z_l_-;\-* #,##0.00\ _z_l_-;_-* &quot;-&quot;??\ _z_l_-;_-@_-"/>
    <numFmt numFmtId="301" formatCode="_ * #,##0.00_)_P_L_N_ ;_ * \(#,##0.00\)_P_L_N_ ;_ * &quot;-&quot;??_)_P_L_N_ ;_ @_ "/>
    <numFmt numFmtId="302" formatCode="0%%"/>
    <numFmt numFmtId="303" formatCode="#,"/>
    <numFmt numFmtId="304" formatCode="#,##0.00_ ;[Red]\-#,##0.00\ "/>
    <numFmt numFmtId="305" formatCode="_-* #,##0.00\ &quot;€&quot;_-;\-* #,##0.00\ &quot;€&quot;_-;_-* &quot;-&quot;??\ &quot;€&quot;_-;_-@_-"/>
    <numFmt numFmtId="306" formatCode="_-[$€-2]* #,##0.00_-;\-[$€-2]* #,##0.00_-;_-[$€-2]* &quot;-&quot;??_-"/>
    <numFmt numFmtId="307" formatCode="_-* #,##0.00\ [$€]_-;\-* #,##0.00\ [$€]_-;_-* \-??\ [$€]_-;_-@_-"/>
    <numFmt numFmtId="308" formatCode="_-* #,##0.00\ [$€]_-;\-* #,##0.00\ [$€]_-;_-* &quot;-&quot;??\ [$€]_-;_-@_-"/>
    <numFmt numFmtId="309" formatCode="_([$€-2]* #,##0.00_);_([$€-2]* \(#,##0.00\);_([$€-2]* &quot;-&quot;??_)"/>
    <numFmt numFmtId="310" formatCode="mmmm\-yy"/>
    <numFmt numFmtId="311" formatCode="_-[$€-2]&quot;$&quot;* #,##0.00_-;\-[$€-2]&quot;$&quot;* #,##0.00_-;_-[$€-2]&quot;$&quot;* &quot;-&quot;??_-"/>
    <numFmt numFmtId="312" formatCode="_-[$€-2]\ * #,##0.00_-;\-[$€-2]\ * #,##0.00_-;_-[$€-2]\ * &quot;-&quot;??_-"/>
    <numFmt numFmtId="313" formatCode="[$€]#,##0.00_);[Red]\([$€]#,##0.00\)"/>
    <numFmt numFmtId="314" formatCode="_(\ #,##0.0_%_);_(\ \(#,##0.0_%\);_(\ &quot; - &quot;_%_);_(@_)"/>
    <numFmt numFmtId="315" formatCode="_(\ #,##0.0%_);_(\ \(#,##0.0%\);_(\ &quot; - &quot;\%_);_(@_)"/>
    <numFmt numFmtId="316" formatCode="#,##0_);\(#,##0\);&quot; - &quot;_);@_)"/>
    <numFmt numFmtId="317" formatCode="\ #,##0.0_);\(#,##0.0\);&quot; - &quot;_);@_)"/>
    <numFmt numFmtId="318" formatCode="\ #,##0.00_);\(#,##0.00\);&quot; - &quot;_);@_)"/>
    <numFmt numFmtId="319" formatCode="\ #,##0.000_);\(#,##0.000\);&quot; - &quot;_);@_)"/>
    <numFmt numFmtId="320" formatCode="d\ mmmm\ yyyy"/>
    <numFmt numFmtId="321" formatCode="#,##0;[Red]\(#,##0\);0"/>
    <numFmt numFmtId="322" formatCode="_(* #,##0.00_);[Red]_(* \(#,##0.00\);_(* &quot;-&quot;_);_(@_)"/>
    <numFmt numFmtId="323" formatCode="_(* #,##0.0_);_(* \(#,##0.0\);_(* \-??_);_(@_)"/>
    <numFmt numFmtId="324" formatCode="0.00000_)"/>
    <numFmt numFmtId="325" formatCode="dd\-mm\-yy"/>
    <numFmt numFmtId="326" formatCode="#,#00"/>
    <numFmt numFmtId="327" formatCode="#.##000"/>
    <numFmt numFmtId="328" formatCode="\ #,##0\ \ \ ;\(#,##0\)\ \ ;\—\ \ \ \ "/>
    <numFmt numFmtId="329" formatCode="#,###,##0.00;\(#,###,##0.00\)"/>
    <numFmt numFmtId="330" formatCode="#,##0;[Red]\(#,##0\)"/>
    <numFmt numFmtId="331" formatCode="0.0\%_);\(0.0\%\);0.0\%_);@_%_)"/>
    <numFmt numFmtId="332" formatCode="###0"/>
    <numFmt numFmtId="333" formatCode="#,##0.000_);[Red]\(#,##0.000\)"/>
    <numFmt numFmtId="334" formatCode="&quot;$&quot;#,##0\ \ \ ;\(&quot;$&quot;#,##0\)\ \ "/>
    <numFmt numFmtId="335" formatCode="#,##0\ \ \ ;\(#,##0\)\ \ "/>
    <numFmt numFmtId="336" formatCode="0.00\ %"/>
    <numFmt numFmtId="337" formatCode="_-* #,##0\ _€_-;\-* #,##0\ _€_-;_-* &quot;-&quot;\ _€_-;_-@_-"/>
    <numFmt numFmtId="338" formatCode="[=0]#;#,##0.0"/>
    <numFmt numFmtId="339" formatCode="_(&quot;MT&quot;* #,##0.00_);\(&quot;MT&quot;* #,##0.00\)"/>
    <numFmt numFmtId="340" formatCode="_-* #,##0\ _P_t_s_-;\-* #,##0\ _P_t_s_-;_-* &quot;- &quot;_P_t_s_-;_-@_-"/>
    <numFmt numFmtId="341" formatCode="#,##0.000%_);[Red]\(#,##0.000%\)"/>
    <numFmt numFmtId="342" formatCode="_-* #,##0.00\ _p_t_a_-;\-* #,##0.00\ _p_t_a_-;_-* &quot;-&quot;??\ _p_t_a_-;_-@_-"/>
    <numFmt numFmtId="343" formatCode="_-* #,##0.00\ _P_t_s_-;\-* #,##0.00\ _P_t_s_-;_-* &quot;-&quot;??\ _P_t_s_-;_-@_-"/>
    <numFmt numFmtId="344" formatCode="&quot;C$&quot;\ #,##0;[Red]&quot;C$&quot;\ \-#,##0"/>
    <numFmt numFmtId="345" formatCode="\$#,##0"/>
    <numFmt numFmtId="346" formatCode="[$$-409]#,##0.00;[Red][$$-409]#,##0.00"/>
    <numFmt numFmtId="347" formatCode="d/mmm/yy"/>
    <numFmt numFmtId="348" formatCode="_-* #,##0.00\ _C_h_$_-;\-* #,##0.00\ _C_h_$_-;_-* &quot;-&quot;??\ _C_h_$_-;_-@_-"/>
    <numFmt numFmtId="349" formatCode="_-* #,##0.00\ _P_t_s_-;\-* #,##0.00\ _P_t_s_-;_-* \-??\ _P_t_s_-;_-@_-"/>
    <numFmt numFmtId="350" formatCode="_(* #,##0.00_);_(* \(#,##0.00\);_(* \-??_);_(@_)"/>
    <numFmt numFmtId="351" formatCode="#,##0_ ;[Red]\-#,##0\ "/>
    <numFmt numFmtId="352" formatCode="_ &quot;C$&quot;\ * #,##0.00_ ;_ &quot;C$&quot;\ * \-#,##0.00_ ;_ &quot;C$&quot;\ * &quot;-&quot;??_ ;_ @_ "/>
    <numFmt numFmtId="353" formatCode="#,##0.00;[Red]#,##0.00"/>
    <numFmt numFmtId="354" formatCode="#,##0&quot;PLN&quot;;[Red]\-#,##0&quot;PLN&quot;"/>
    <numFmt numFmtId="355" formatCode="#,##0.00&quot;PLN&quot;;[Red]\-#,##0.00&quot;PLN&quot;"/>
    <numFmt numFmtId="356" formatCode="#,##0%_);\(#,##0%\)"/>
    <numFmt numFmtId="357" formatCode="_-* #,##0\ &quot;zł&quot;_-;\-* #,##0\ &quot;zł&quot;_-;_-* &quot;-&quot;\ &quot;zł&quot;_-;_-@_-"/>
    <numFmt numFmtId="358" formatCode="_-* #,##0.00\ &quot;zł&quot;_-;\-* #,##0.00\ &quot;zł&quot;_-;_-* &quot;-&quot;??\ &quot;zł&quot;_-;_-@_-"/>
    <numFmt numFmtId="359" formatCode="_-&quot;$&quot;* #,##0.00_-;\-&quot;$&quot;* #,##0.00_-;_-&quot;$&quot;* &quot;-&quot;??_-;_-@_-"/>
    <numFmt numFmtId="360" formatCode="_(&quot;$&quot;\ * #,##0.00_);_(&quot;$&quot;\ * \(#,##0.00\);_(&quot;$&quot;\ * &quot;-&quot;??_);_(@_)"/>
    <numFmt numFmtId="361" formatCode="#,##0&quot;PLN&quot;;\-#,##0&quot;PLN&quot;"/>
    <numFmt numFmtId="362" formatCode="#,##0.00&quot;PLN&quot;;\-#,##0.00&quot;PLN&quot;"/>
    <numFmt numFmtId="363" formatCode="\$#,#00"/>
    <numFmt numFmtId="364" formatCode="\$#,##0\ ;\(\$#,##0\)"/>
    <numFmt numFmtId="365" formatCode="#,##0.0\x_);\(#,##0.0\x\);#,##0.0\x_);@_)"/>
    <numFmt numFmtId="366" formatCode="_-* #,##0&quot;F&quot;_-;\-* #,##0&quot;F&quot;_-;_-* &quot;-&quot;&quot;F&quot;_-;_-@_-"/>
    <numFmt numFmtId="367" formatCode="0.00_)"/>
    <numFmt numFmtId="368" formatCode="0.00\x"/>
    <numFmt numFmtId="369" formatCode="_ * #,##0_ ;_ * \-#,##0_ ;_ * &quot;-&quot;??_ ;_ @_ "/>
  </numFmts>
  <fonts count="28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b/>
      <sz val="10"/>
      <color indexed="33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6"/>
      <color indexed="9"/>
      <name val="Arial MT Black"/>
      <family val="2"/>
    </font>
    <font>
      <sz val="10"/>
      <color indexed="50"/>
      <name val="MS Sans Serif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10"/>
      <name val="Book Antiqua"/>
      <family val="1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22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1"/>
      <color indexed="52"/>
      <name val="Czcionka tekstu podstawowego"/>
      <family val="2"/>
      <charset val="238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8"/>
      <name val="Comic Sans MS"/>
      <family val="4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  <family val="2"/>
    </font>
    <font>
      <strike/>
      <sz val="10"/>
      <name val="Courier New"/>
      <family val="3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1"/>
      <color indexed="40"/>
      <name val="Calibri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i/>
      <sz val="1"/>
      <color indexed="16"/>
      <name val="Courier"/>
      <family val="3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b/>
      <sz val="11"/>
      <color indexed="62"/>
      <name val="Calibri"/>
      <family val="2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  <family val="1"/>
    </font>
    <font>
      <b/>
      <sz val="10"/>
      <color indexed="62"/>
      <name val="Arial Narrow"/>
      <family val="2"/>
    </font>
    <font>
      <b/>
      <sz val="7"/>
      <color indexed="8"/>
      <name val="Times"/>
      <family val="1"/>
    </font>
    <font>
      <sz val="7"/>
      <color indexed="8"/>
      <name val="Times"/>
      <family val="1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u/>
      <sz val="10"/>
      <color theme="10"/>
      <name val="Arial"/>
      <family val="2"/>
    </font>
    <font>
      <u/>
      <sz val="7.5"/>
      <color theme="10"/>
      <name val="Arial"/>
      <family val="2"/>
    </font>
    <font>
      <u/>
      <sz val="8"/>
      <color indexed="12"/>
      <name val="Arial"/>
      <family val="2"/>
    </font>
    <font>
      <b/>
      <sz val="9"/>
      <name val="Times New Roman"/>
      <family val="1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vertAlign val="superscript"/>
      <sz val="8.5"/>
      <color theme="1"/>
      <name val="Calibri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name val="Arial"/>
      <family val="2"/>
      <charset val="1"/>
    </font>
    <font>
      <b/>
      <sz val="16"/>
      <color rgb="FF000000"/>
      <name val="Calibri"/>
      <family val="2"/>
      <charset val="1"/>
    </font>
    <font>
      <sz val="10"/>
      <color rgb="FFFF0000"/>
      <name val="Arial"/>
      <family val="2"/>
      <charset val="1"/>
    </font>
    <font>
      <b/>
      <sz val="12"/>
      <color rgb="FF000000"/>
      <name val="Calibri"/>
      <family val="2"/>
      <charset val="1"/>
    </font>
    <font>
      <i/>
      <sz val="12"/>
      <color rgb="FF000000"/>
      <name val="Calibri"/>
      <family val="2"/>
      <charset val="1"/>
    </font>
    <font>
      <b/>
      <sz val="10"/>
      <color theme="1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7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38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9378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8" fillId="0" borderId="0">
      <alignment horizontal="right"/>
    </xf>
    <xf numFmtId="0" fontId="9" fillId="0" borderId="0"/>
    <xf numFmtId="0" fontId="10" fillId="0" borderId="0"/>
    <xf numFmtId="171" fontId="7" fillId="0" borderId="0"/>
    <xf numFmtId="0" fontId="7" fillId="0" borderId="0"/>
    <xf numFmtId="10" fontId="11" fillId="0" borderId="0" applyFont="0" applyFill="0" applyBorder="0" applyAlignment="0" applyProtection="0"/>
    <xf numFmtId="0" fontId="7" fillId="0" borderId="0"/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4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0" fontId="15" fillId="0" borderId="0"/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0" fontId="16" fillId="0" borderId="0"/>
    <xf numFmtId="0" fontId="16" fillId="0" borderId="0"/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0" fontId="16" fillId="0" borderId="0"/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4" fillId="0" borderId="0" applyBorder="0">
      <alignment vertical="center"/>
      <protection locked="0"/>
    </xf>
    <xf numFmtId="0" fontId="7" fillId="0" borderId="0"/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9" fontId="17" fillId="0" borderId="0"/>
    <xf numFmtId="173" fontId="17" fillId="0" borderId="0"/>
    <xf numFmtId="10" fontId="17" fillId="0" borderId="0"/>
    <xf numFmtId="0" fontId="7" fillId="4" borderId="4" applyNumberFormat="0">
      <alignment horizontal="left" vertical="center"/>
    </xf>
    <xf numFmtId="0" fontId="18" fillId="0" borderId="0" applyNumberFormat="0" applyFont="0" applyFill="0" applyBorder="0" applyAlignment="0" applyProtection="0"/>
    <xf numFmtId="0" fontId="19" fillId="5" borderId="0" applyBorder="0" applyAlignment="0"/>
    <xf numFmtId="171" fontId="20" fillId="0" borderId="0" applyFont="0" applyFill="0" applyBorder="0" applyAlignment="0" applyProtection="0"/>
    <xf numFmtId="0" fontId="21" fillId="0" borderId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22" fillId="0" borderId="0">
      <alignment horizontal="right"/>
    </xf>
    <xf numFmtId="176" fontId="7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3" fontId="7" fillId="0" borderId="0" applyFont="0" applyFill="0" applyBorder="0" applyAlignment="0" applyProtection="0"/>
    <xf numFmtId="0" fontId="25" fillId="0" borderId="0"/>
    <xf numFmtId="0" fontId="25" fillId="0" borderId="0"/>
    <xf numFmtId="0" fontId="7" fillId="0" borderId="0"/>
    <xf numFmtId="0" fontId="9" fillId="0" borderId="0"/>
    <xf numFmtId="180" fontId="7" fillId="0" borderId="0"/>
    <xf numFmtId="0" fontId="7" fillId="0" borderId="0" applyNumberFormat="0" applyFill="0" applyBorder="0" applyAlignment="0" applyProtection="0"/>
    <xf numFmtId="0" fontId="24" fillId="0" borderId="0"/>
    <xf numFmtId="0" fontId="26" fillId="0" borderId="0"/>
    <xf numFmtId="0" fontId="7" fillId="0" borderId="0" applyFont="0" applyFill="0" applyBorder="0" applyAlignment="0" applyProtection="0"/>
    <xf numFmtId="0" fontId="26" fillId="0" borderId="0"/>
    <xf numFmtId="37" fontId="27" fillId="0" borderId="0" applyFill="0" applyBorder="0">
      <alignment horizontal="right"/>
    </xf>
    <xf numFmtId="0" fontId="25" fillId="0" borderId="0"/>
    <xf numFmtId="0" fontId="16" fillId="0" borderId="0" applyNumberFormat="0" applyFill="0" applyBorder="0" applyAlignment="0" applyProtection="0"/>
    <xf numFmtId="0" fontId="16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6" fillId="0" borderId="0"/>
    <xf numFmtId="37" fontId="27" fillId="0" borderId="0" applyFill="0" applyBorder="0">
      <alignment horizontal="right"/>
    </xf>
    <xf numFmtId="0" fontId="25" fillId="0" borderId="0"/>
    <xf numFmtId="183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83" fontId="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8" fontId="20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189" fontId="23" fillId="0" borderId="0" applyFont="0" applyFill="0" applyBorder="0" applyAlignment="0" applyProtection="0"/>
    <xf numFmtId="190" fontId="7" fillId="0" borderId="0" applyFont="0" applyFill="0" applyBorder="0" applyAlignment="0" applyProtection="0"/>
    <xf numFmtId="0" fontId="28" fillId="0" borderId="0"/>
    <xf numFmtId="37" fontId="27" fillId="0" borderId="0" applyFill="0" applyBorder="0">
      <alignment horizontal="right"/>
    </xf>
    <xf numFmtId="0" fontId="28" fillId="0" borderId="0"/>
    <xf numFmtId="0" fontId="25" fillId="0" borderId="0"/>
    <xf numFmtId="37" fontId="27" fillId="0" borderId="0" applyFill="0" applyBorder="0">
      <alignment horizontal="right"/>
    </xf>
    <xf numFmtId="0" fontId="9" fillId="0" borderId="0"/>
    <xf numFmtId="191" fontId="7" fillId="0" borderId="0" applyFont="0" applyFill="0" applyBorder="0" applyAlignment="0" applyProtection="0"/>
    <xf numFmtId="192" fontId="23" fillId="0" borderId="0" applyFont="0" applyFill="0" applyBorder="0" applyAlignment="0" applyProtection="0"/>
    <xf numFmtId="0" fontId="24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26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93" fontId="30" fillId="0" borderId="5" applyNumberFormat="0" applyFill="0" applyProtection="0">
      <alignment horizontal="center"/>
    </xf>
    <xf numFmtId="0" fontId="30" fillId="0" borderId="5" applyNumberFormat="0" applyFill="0" applyProtection="0">
      <alignment horizontal="center"/>
    </xf>
    <xf numFmtId="0" fontId="30" fillId="0" borderId="5" applyNumberFormat="0" applyFill="0" applyProtection="0">
      <alignment horizontal="center"/>
    </xf>
    <xf numFmtId="0" fontId="29" fillId="0" borderId="0" applyNumberFormat="0" applyFill="0" applyBorder="0" applyAlignment="0" applyProtection="0"/>
    <xf numFmtId="0" fontId="30" fillId="0" borderId="5" applyNumberFormat="0" applyFill="0" applyProtection="0">
      <alignment horizontal="center"/>
    </xf>
    <xf numFmtId="0" fontId="30" fillId="0" borderId="5" applyNumberFormat="0" applyFill="0" applyProtection="0">
      <alignment horizontal="center"/>
    </xf>
    <xf numFmtId="0" fontId="30" fillId="0" borderId="5" applyNumberFormat="0" applyFill="0" applyProtection="0">
      <alignment horizont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3" fontId="29" fillId="0" borderId="0" applyNumberFormat="0" applyFill="0" applyBorder="0" applyAlignment="0" applyProtection="0"/>
    <xf numFmtId="0" fontId="7" fillId="6" borderId="0" applyNumberFormat="0" applyFont="0" applyAlignment="0" applyProtection="0"/>
    <xf numFmtId="188" fontId="31" fillId="7" borderId="6" applyNumberFormat="0" applyAlignment="0" applyProtection="0"/>
    <xf numFmtId="188" fontId="31" fillId="7" borderId="6" applyNumberFormat="0" applyAlignment="0" applyProtection="0"/>
    <xf numFmtId="0" fontId="24" fillId="0" borderId="0"/>
    <xf numFmtId="0" fontId="24" fillId="0" borderId="0"/>
    <xf numFmtId="0" fontId="24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/>
    <xf numFmtId="0" fontId="7" fillId="0" borderId="0"/>
    <xf numFmtId="0" fontId="7" fillId="0" borderId="0" applyNumberFormat="0" applyFill="0" applyBorder="0" applyAlignment="0" applyProtection="0"/>
    <xf numFmtId="0" fontId="24" fillId="0" borderId="0"/>
    <xf numFmtId="194" fontId="20" fillId="0" borderId="0" applyFont="0" applyFill="0" applyBorder="0" applyAlignment="0" applyProtection="0"/>
    <xf numFmtId="195" fontId="7" fillId="0" borderId="0" applyFont="0" applyFill="0" applyBorder="0" applyAlignment="0" applyProtection="0"/>
    <xf numFmtId="194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5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196" fontId="23" fillId="0" borderId="0" applyFont="0" applyFill="0" applyBorder="0" applyAlignment="0" applyProtection="0"/>
    <xf numFmtId="195" fontId="7" fillId="0" borderId="0" applyFont="0" applyFill="0" applyBorder="0" applyAlignment="0" applyProtection="0"/>
    <xf numFmtId="197" fontId="7" fillId="0" borderId="0" applyFont="0" applyFill="0" applyBorder="0" applyProtection="0">
      <alignment horizontal="right"/>
    </xf>
    <xf numFmtId="198" fontId="23" fillId="0" borderId="0" applyFont="0" applyFill="0" applyBorder="0" applyProtection="0">
      <alignment horizontal="right"/>
    </xf>
    <xf numFmtId="0" fontId="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4" fillId="0" borderId="0"/>
    <xf numFmtId="168" fontId="20" fillId="0" borderId="0" applyFont="0" applyFill="0" applyBorder="0" applyAlignment="0" applyProtection="0"/>
    <xf numFmtId="19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32" fillId="0" borderId="0">
      <alignment vertical="top"/>
    </xf>
    <xf numFmtId="37" fontId="27" fillId="0" borderId="0" applyFill="0" applyBorder="0">
      <alignment horizontal="right"/>
    </xf>
    <xf numFmtId="0" fontId="7" fillId="0" borderId="0" applyNumberFormat="0" applyFill="0" applyBorder="0" applyAlignment="0" applyProtection="0"/>
    <xf numFmtId="0" fontId="26" fillId="0" borderId="0"/>
    <xf numFmtId="0" fontId="26" fillId="0" borderId="0"/>
    <xf numFmtId="200" fontId="20" fillId="0" borderId="0" applyFont="0" applyFill="0" applyBorder="0" applyAlignment="0" applyProtection="0"/>
    <xf numFmtId="0" fontId="26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37" fontId="27" fillId="0" borderId="0" applyFill="0" applyBorder="0">
      <alignment horizontal="right"/>
    </xf>
    <xf numFmtId="0" fontId="7" fillId="0" borderId="0" applyNumberFormat="0" applyFill="0" applyBorder="0" applyAlignment="0" applyProtection="0"/>
    <xf numFmtId="0" fontId="16" fillId="0" borderId="0"/>
    <xf numFmtId="0" fontId="7" fillId="0" borderId="0"/>
    <xf numFmtId="0" fontId="26" fillId="0" borderId="0"/>
    <xf numFmtId="0" fontId="25" fillId="0" borderId="0"/>
    <xf numFmtId="37" fontId="27" fillId="0" borderId="0" applyFill="0" applyBorder="0">
      <alignment horizontal="right"/>
    </xf>
    <xf numFmtId="0" fontId="26" fillId="0" borderId="0"/>
    <xf numFmtId="0" fontId="7" fillId="0" borderId="0" applyNumberFormat="0" applyFill="0" applyBorder="0" applyAlignment="0" applyProtection="0"/>
    <xf numFmtId="0" fontId="30" fillId="0" borderId="0" applyNumberFormat="0" applyFill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16" fillId="0" borderId="0"/>
    <xf numFmtId="0" fontId="9" fillId="0" borderId="0"/>
    <xf numFmtId="0" fontId="9" fillId="0" borderId="0"/>
    <xf numFmtId="0" fontId="33" fillId="0" borderId="0" applyNumberFormat="0" applyFill="0" applyBorder="0" applyProtection="0">
      <alignment vertical="top"/>
    </xf>
    <xf numFmtId="0" fontId="33" fillId="0" borderId="0" applyNumberFormat="0" applyFill="0" applyBorder="0" applyProtection="0">
      <alignment vertical="top"/>
    </xf>
    <xf numFmtId="173" fontId="33" fillId="0" borderId="0" applyNumberFormat="0" applyFill="0" applyBorder="0" applyProtection="0">
      <alignment vertical="top"/>
    </xf>
    <xf numFmtId="0" fontId="25" fillId="0" borderId="0"/>
    <xf numFmtId="37" fontId="27" fillId="0" borderId="0" applyFill="0" applyBorder="0">
      <alignment horizontal="right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0" fontId="34" fillId="0" borderId="8" applyNumberFormat="0" applyFill="0" applyAlignment="0" applyProtection="0"/>
    <xf numFmtId="0" fontId="35" fillId="0" borderId="8" applyNumberFormat="0" applyFill="0" applyAlignment="0" applyProtection="0"/>
    <xf numFmtId="0" fontId="34" fillId="0" borderId="8" applyNumberFormat="0" applyFill="0" applyAlignment="0" applyProtection="0"/>
    <xf numFmtId="173" fontId="34" fillId="0" borderId="8" applyNumberFormat="0" applyFill="0" applyAlignment="0" applyProtection="0"/>
    <xf numFmtId="0" fontId="36" fillId="0" borderId="5" applyNumberFormat="0" applyFill="0" applyProtection="0">
      <alignment horizontal="center"/>
    </xf>
    <xf numFmtId="0" fontId="37" fillId="0" borderId="5" applyNumberFormat="0" applyFill="0" applyProtection="0">
      <alignment horizontal="center"/>
    </xf>
    <xf numFmtId="0" fontId="36" fillId="0" borderId="5" applyNumberFormat="0" applyFill="0" applyProtection="0">
      <alignment horizontal="center"/>
    </xf>
    <xf numFmtId="0" fontId="36" fillId="0" borderId="0" applyNumberFormat="0" applyFill="0" applyBorder="0" applyProtection="0">
      <alignment horizontal="left"/>
    </xf>
    <xf numFmtId="0" fontId="36" fillId="0" borderId="0" applyNumberFormat="0" applyFill="0" applyBorder="0" applyProtection="0">
      <alignment horizontal="left"/>
    </xf>
    <xf numFmtId="0" fontId="38" fillId="0" borderId="0" applyNumberFormat="0" applyFill="0" applyBorder="0" applyProtection="0">
      <alignment horizontal="centerContinuous"/>
    </xf>
    <xf numFmtId="173" fontId="38" fillId="0" borderId="0" applyNumberFormat="0" applyFill="0" applyBorder="0" applyProtection="0">
      <alignment horizontal="centerContinuous"/>
    </xf>
    <xf numFmtId="0" fontId="38" fillId="0" borderId="0" applyNumberFormat="0" applyFill="0" applyBorder="0" applyProtection="0">
      <alignment horizontal="centerContinuous"/>
    </xf>
    <xf numFmtId="0" fontId="38" fillId="0" borderId="0" applyNumberFormat="0" applyFill="0" applyBorder="0" applyProtection="0">
      <alignment horizontal="centerContinuous"/>
    </xf>
    <xf numFmtId="0" fontId="24" fillId="0" borderId="0"/>
    <xf numFmtId="0" fontId="24" fillId="0" borderId="0"/>
    <xf numFmtId="0" fontId="24" fillId="0" borderId="0"/>
    <xf numFmtId="37" fontId="27" fillId="0" borderId="0" applyFill="0" applyBorder="0">
      <alignment horizontal="right"/>
    </xf>
    <xf numFmtId="0" fontId="1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26" fillId="0" borderId="0"/>
    <xf numFmtId="0" fontId="24" fillId="0" borderId="0"/>
    <xf numFmtId="0" fontId="24" fillId="0" borderId="0"/>
    <xf numFmtId="0" fontId="16" fillId="0" borderId="0"/>
    <xf numFmtId="201" fontId="39" fillId="0" borderId="9">
      <alignment horizontal="left" vertical="center"/>
    </xf>
    <xf numFmtId="0" fontId="16" fillId="0" borderId="0"/>
    <xf numFmtId="0" fontId="24" fillId="0" borderId="0"/>
    <xf numFmtId="0" fontId="17" fillId="0" borderId="0" applyNumberFormat="0" applyFill="0" applyBorder="0" applyAlignment="0" applyProtection="0"/>
    <xf numFmtId="202" fontId="22" fillId="0" borderId="0"/>
    <xf numFmtId="0" fontId="24" fillId="0" borderId="0"/>
    <xf numFmtId="203" fontId="17" fillId="0" borderId="0">
      <alignment horizontal="center"/>
    </xf>
    <xf numFmtId="204" fontId="40" fillId="0" borderId="0">
      <alignment horizontal="left"/>
    </xf>
    <xf numFmtId="205" fontId="41" fillId="0" borderId="0">
      <alignment horizontal="left"/>
    </xf>
    <xf numFmtId="206" fontId="16" fillId="0" borderId="0"/>
    <xf numFmtId="37" fontId="7" fillId="0" borderId="0"/>
    <xf numFmtId="37" fontId="7" fillId="0" borderId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5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8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5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4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3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3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3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3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3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201" fontId="39" fillId="0" borderId="9">
      <alignment horizontal="left" vertical="center"/>
    </xf>
    <xf numFmtId="0" fontId="42" fillId="20" borderId="0" applyNumberFormat="0" applyBorder="0" applyAlignment="0" applyProtection="0"/>
    <xf numFmtId="0" fontId="42" fillId="16" borderId="0" applyNumberFormat="0" applyBorder="0" applyAlignment="0" applyProtection="0"/>
    <xf numFmtId="0" fontId="42" fillId="21" borderId="0" applyNumberFormat="0" applyBorder="0" applyAlignment="0" applyProtection="0"/>
    <xf numFmtId="0" fontId="42" fillId="11" borderId="0" applyNumberFormat="0" applyBorder="0" applyAlignment="0" applyProtection="0"/>
    <xf numFmtId="0" fontId="42" fillId="20" borderId="0" applyNumberFormat="0" applyBorder="0" applyAlignment="0" applyProtection="0"/>
    <xf numFmtId="0" fontId="42" fillId="22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3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3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3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3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171" fontId="45" fillId="0" borderId="10">
      <alignment horizontal="center" vertical="center"/>
    </xf>
    <xf numFmtId="0" fontId="4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7" fillId="25" borderId="0" applyNumberFormat="0" applyBorder="0" applyAlignment="0" applyProtection="0"/>
    <xf numFmtId="0" fontId="47" fillId="16" borderId="0" applyNumberFormat="0" applyBorder="0" applyAlignment="0" applyProtection="0"/>
    <xf numFmtId="0" fontId="47" fillId="21" borderId="0" applyNumberFormat="0" applyBorder="0" applyAlignment="0" applyProtection="0"/>
    <xf numFmtId="0" fontId="47" fillId="18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8" fillId="25" borderId="0" applyNumberFormat="0" applyBorder="0" applyAlignment="0" applyProtection="0"/>
    <xf numFmtId="0" fontId="48" fillId="16" borderId="0" applyNumberFormat="0" applyBorder="0" applyAlignment="0" applyProtection="0"/>
    <xf numFmtId="0" fontId="48" fillId="21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9" fillId="0" borderId="0">
      <protection locked="0"/>
    </xf>
    <xf numFmtId="0" fontId="49" fillId="28" borderId="0" applyFont="0" applyFill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207" fontId="16" fillId="34" borderId="11">
      <alignment horizontal="center" vertical="center"/>
    </xf>
    <xf numFmtId="1" fontId="51" fillId="35" borderId="0">
      <alignment horizontal="left"/>
    </xf>
    <xf numFmtId="0" fontId="52" fillId="0" borderId="0">
      <alignment horizontal="left"/>
    </xf>
    <xf numFmtId="0" fontId="7" fillId="0" borderId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52" fillId="0" borderId="0">
      <alignment horizontal="left"/>
    </xf>
    <xf numFmtId="0" fontId="7" fillId="0" borderId="0" applyNumberFormat="0" applyFill="0" applyBorder="0" applyAlignment="0" applyProtection="0"/>
    <xf numFmtId="0" fontId="53" fillId="0" borderId="0">
      <alignment horizontal="center" wrapText="1"/>
      <protection locked="0"/>
    </xf>
    <xf numFmtId="0" fontId="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3" fontId="27" fillId="0" borderId="0"/>
    <xf numFmtId="3" fontId="55" fillId="0" borderId="0"/>
    <xf numFmtId="41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2" fillId="0" borderId="0">
      <alignment horizontal="right"/>
    </xf>
    <xf numFmtId="208" fontId="7" fillId="0" borderId="0" applyFont="0" applyFill="0" applyBorder="0" applyAlignment="0" applyProtection="0"/>
    <xf numFmtId="0" fontId="57" fillId="0" borderId="0" applyNumberFormat="0" applyFill="0" applyBorder="0" applyAlignment="0" applyProtection="0"/>
    <xf numFmtId="209" fontId="58" fillId="36" borderId="12"/>
    <xf numFmtId="210" fontId="17" fillId="37" borderId="0" applyNumberFormat="0" applyFont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3" fontId="61" fillId="38" borderId="0">
      <alignment horizontal="center" vertical="center" textRotation="180"/>
    </xf>
    <xf numFmtId="0" fontId="62" fillId="28" borderId="0"/>
    <xf numFmtId="0" fontId="52" fillId="0" borderId="0">
      <alignment horizontal="left"/>
    </xf>
    <xf numFmtId="0" fontId="63" fillId="0" borderId="0" applyNumberFormat="0" applyFill="0" applyBorder="0" applyAlignment="0" applyProtection="0"/>
    <xf numFmtId="0" fontId="23" fillId="39" borderId="0" applyNumberFormat="0" applyFill="0" applyBorder="0" applyAlignment="0" applyProtection="0">
      <protection locked="0"/>
    </xf>
    <xf numFmtId="165" fontId="64" fillId="0" borderId="0" applyNumberFormat="0" applyFont="0" applyAlignment="0"/>
    <xf numFmtId="211" fontId="20" fillId="0" borderId="0" applyFont="0" applyFill="0" applyBorder="0" applyAlignment="0" applyProtection="0"/>
    <xf numFmtId="212" fontId="65" fillId="0" borderId="0" applyFont="0" applyFill="0" applyBorder="0" applyAlignment="0" applyProtection="0"/>
    <xf numFmtId="213" fontId="20" fillId="0" borderId="0" applyFont="0" applyFill="0" applyBorder="0" applyAlignment="0" applyProtection="0"/>
    <xf numFmtId="214" fontId="20" fillId="0" borderId="0" applyFont="0" applyFill="0" applyBorder="0" applyAlignment="0" applyProtection="0"/>
    <xf numFmtId="3" fontId="7" fillId="40" borderId="0"/>
    <xf numFmtId="14" fontId="66" fillId="0" borderId="0" applyNumberFormat="0" applyFill="0" applyBorder="0" applyAlignment="0" applyProtection="0">
      <alignment horizontal="center"/>
    </xf>
    <xf numFmtId="0" fontId="67" fillId="39" borderId="13" applyNumberFormat="0" applyFill="0" applyBorder="0" applyAlignment="0" applyProtection="0">
      <protection locked="0"/>
    </xf>
    <xf numFmtId="0" fontId="53" fillId="0" borderId="3" applyNumberFormat="0" applyFont="0" applyFill="0" applyAlignment="0" applyProtection="0"/>
    <xf numFmtId="0" fontId="53" fillId="0" borderId="3" applyNumberFormat="0" applyFont="0" applyFill="0" applyAlignment="0" applyProtection="0"/>
    <xf numFmtId="0" fontId="53" fillId="0" borderId="3" applyNumberFormat="0" applyFon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216" fontId="68" fillId="0" borderId="0">
      <protection locked="0"/>
    </xf>
    <xf numFmtId="217" fontId="16" fillId="0" borderId="0" applyFont="0" applyFill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7" fillId="0" borderId="0"/>
    <xf numFmtId="209" fontId="58" fillId="0" borderId="12"/>
    <xf numFmtId="0" fontId="71" fillId="0" borderId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218" fontId="73" fillId="28" borderId="0"/>
    <xf numFmtId="219" fontId="27" fillId="28" borderId="0"/>
    <xf numFmtId="3" fontId="74" fillId="41" borderId="0"/>
    <xf numFmtId="220" fontId="50" fillId="0" borderId="0"/>
    <xf numFmtId="221" fontId="50" fillId="0" borderId="0"/>
    <xf numFmtId="222" fontId="50" fillId="0" borderId="0"/>
    <xf numFmtId="220" fontId="50" fillId="0" borderId="15"/>
    <xf numFmtId="221" fontId="50" fillId="0" borderId="15"/>
    <xf numFmtId="222" fontId="50" fillId="0" borderId="15"/>
    <xf numFmtId="223" fontId="50" fillId="0" borderId="0"/>
    <xf numFmtId="0" fontId="75" fillId="0" borderId="0" applyFill="0" applyBorder="0" applyAlignment="0"/>
    <xf numFmtId="215" fontId="76" fillId="0" borderId="0" applyFill="0" applyBorder="0" applyAlignment="0"/>
    <xf numFmtId="224" fontId="50" fillId="0" borderId="0"/>
    <xf numFmtId="225" fontId="50" fillId="0" borderId="0"/>
    <xf numFmtId="223" fontId="50" fillId="0" borderId="15"/>
    <xf numFmtId="224" fontId="50" fillId="0" borderId="15"/>
    <xf numFmtId="225" fontId="50" fillId="0" borderId="15"/>
    <xf numFmtId="226" fontId="50" fillId="0" borderId="0">
      <alignment horizontal="right"/>
      <protection locked="0"/>
    </xf>
    <xf numFmtId="227" fontId="50" fillId="0" borderId="0">
      <alignment horizontal="right"/>
      <protection locked="0"/>
    </xf>
    <xf numFmtId="228" fontId="50" fillId="0" borderId="0"/>
    <xf numFmtId="229" fontId="76" fillId="0" borderId="0" applyFill="0" applyBorder="0" applyAlignment="0"/>
    <xf numFmtId="0" fontId="75" fillId="0" borderId="0" applyFill="0" applyBorder="0" applyAlignment="0"/>
    <xf numFmtId="0" fontId="75" fillId="0" borderId="0" applyFill="0" applyBorder="0" applyAlignment="0"/>
    <xf numFmtId="230" fontId="50" fillId="0" borderId="0"/>
    <xf numFmtId="231" fontId="50" fillId="0" borderId="0"/>
    <xf numFmtId="228" fontId="50" fillId="0" borderId="15"/>
    <xf numFmtId="232" fontId="50" fillId="0" borderId="15"/>
    <xf numFmtId="231" fontId="50" fillId="0" borderId="15"/>
    <xf numFmtId="0" fontId="75" fillId="0" borderId="0" applyFill="0" applyBorder="0" applyAlignment="0"/>
    <xf numFmtId="233" fontId="7" fillId="0" borderId="0" applyFill="0" applyBorder="0" applyAlignment="0"/>
    <xf numFmtId="215" fontId="76" fillId="0" borderId="0" applyFill="0" applyBorder="0" applyAlignment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4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23" borderId="4" applyNumberFormat="0" applyAlignment="0" applyProtection="0"/>
    <xf numFmtId="0" fontId="77" fillId="14" borderId="4" applyNumberFormat="0" applyAlignment="0" applyProtection="0"/>
    <xf numFmtId="0" fontId="77" fillId="14" borderId="4" applyNumberFormat="0" applyAlignment="0" applyProtection="0"/>
    <xf numFmtId="0" fontId="77" fillId="14" borderId="4" applyNumberFormat="0" applyAlignment="0" applyProtection="0"/>
    <xf numFmtId="0" fontId="77" fillId="14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9" fillId="0" borderId="0"/>
    <xf numFmtId="0" fontId="7" fillId="0" borderId="0"/>
    <xf numFmtId="0" fontId="7" fillId="0" borderId="0"/>
    <xf numFmtId="0" fontId="7" fillId="0" borderId="0"/>
    <xf numFmtId="0" fontId="7" fillId="0" borderId="0"/>
    <xf numFmtId="37" fontId="80" fillId="42" borderId="0" applyNumberFormat="0" applyFont="0" applyBorder="0" applyAlignment="0">
      <alignment horizontal="center"/>
    </xf>
    <xf numFmtId="0" fontId="81" fillId="0" borderId="0"/>
    <xf numFmtId="0" fontId="82" fillId="43" borderId="16" applyNumberFormat="0" applyAlignment="0" applyProtection="0"/>
    <xf numFmtId="0" fontId="82" fillId="43" borderId="16" applyNumberFormat="0" applyAlignment="0" applyProtection="0"/>
    <xf numFmtId="0" fontId="82" fillId="43" borderId="16" applyNumberFormat="0" applyAlignment="0" applyProtection="0"/>
    <xf numFmtId="0" fontId="82" fillId="43" borderId="16" applyNumberFormat="0" applyAlignment="0" applyProtection="0"/>
    <xf numFmtId="0" fontId="82" fillId="43" borderId="16" applyNumberFormat="0" applyAlignment="0" applyProtection="0"/>
    <xf numFmtId="0" fontId="82" fillId="43" borderId="16" applyNumberFormat="0" applyAlignment="0" applyProtection="0"/>
    <xf numFmtId="0" fontId="82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2" fillId="43" borderId="16" applyNumberFormat="0" applyAlignment="0" applyProtection="0"/>
    <xf numFmtId="0" fontId="82" fillId="43" borderId="16" applyNumberFormat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5" fillId="0" borderId="17" applyNumberFormat="0" applyFill="0" applyAlignment="0" applyProtection="0"/>
    <xf numFmtId="0" fontId="86" fillId="0" borderId="0" applyFill="0" applyBorder="0" applyProtection="0">
      <alignment horizontal="center"/>
      <protection locked="0"/>
    </xf>
    <xf numFmtId="0" fontId="87" fillId="0" borderId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4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4" borderId="16" applyNumberFormat="0" applyAlignment="0" applyProtection="0"/>
    <xf numFmtId="0" fontId="83" fillId="44" borderId="16" applyNumberFormat="0" applyAlignment="0" applyProtection="0"/>
    <xf numFmtId="0" fontId="83" fillId="44" borderId="16" applyNumberFormat="0" applyAlignment="0" applyProtection="0"/>
    <xf numFmtId="0" fontId="83" fillId="44" borderId="16" applyNumberFormat="0" applyAlignment="0" applyProtection="0"/>
    <xf numFmtId="0" fontId="88" fillId="0" borderId="0" applyAlignment="0"/>
    <xf numFmtId="0" fontId="88" fillId="0" borderId="0" applyAlignment="0"/>
    <xf numFmtId="0" fontId="88" fillId="0" borderId="0" applyAlignment="0"/>
    <xf numFmtId="0" fontId="88" fillId="0" borderId="0" applyAlignment="0"/>
    <xf numFmtId="234" fontId="89" fillId="0" borderId="0" applyFill="0" applyBorder="0">
      <alignment vertical="top"/>
    </xf>
    <xf numFmtId="0" fontId="52" fillId="0" borderId="0">
      <alignment horizontal="left"/>
    </xf>
    <xf numFmtId="0" fontId="90" fillId="0" borderId="0" applyNumberFormat="0" applyFill="0" applyBorder="0" applyProtection="0">
      <alignment horizontal="right"/>
    </xf>
    <xf numFmtId="0" fontId="91" fillId="0" borderId="0" applyNumberFormat="0" applyFill="0" applyBorder="0" applyProtection="0">
      <alignment wrapText="1"/>
    </xf>
    <xf numFmtId="0" fontId="92" fillId="0" borderId="0" applyNumberFormat="0" applyFill="0" applyBorder="0" applyProtection="0">
      <alignment horizontal="center" wrapText="1"/>
    </xf>
    <xf numFmtId="0" fontId="93" fillId="45" borderId="0"/>
    <xf numFmtId="235" fontId="94" fillId="0" borderId="0" applyFont="0" applyFill="0" applyBorder="0" applyAlignment="0" applyProtection="0"/>
    <xf numFmtId="17" fontId="95" fillId="0" borderId="0" applyNumberFormat="0" applyFill="0" applyBorder="0" applyAlignment="0" applyProtection="0"/>
    <xf numFmtId="236" fontId="96" fillId="0" borderId="0"/>
    <xf numFmtId="236" fontId="96" fillId="0" borderId="0"/>
    <xf numFmtId="236" fontId="96" fillId="0" borderId="0"/>
    <xf numFmtId="236" fontId="96" fillId="0" borderId="0"/>
    <xf numFmtId="236" fontId="96" fillId="0" borderId="0"/>
    <xf numFmtId="236" fontId="96" fillId="0" borderId="0"/>
    <xf numFmtId="236" fontId="96" fillId="0" borderId="0"/>
    <xf numFmtId="236" fontId="96" fillId="0" borderId="0"/>
    <xf numFmtId="0" fontId="75" fillId="0" borderId="0" applyFont="0" applyFill="0" applyBorder="0" applyAlignment="0" applyProtection="0"/>
    <xf numFmtId="171" fontId="53" fillId="0" borderId="0"/>
    <xf numFmtId="40" fontId="97" fillId="0" borderId="0" applyFont="0" applyFill="0" applyBorder="0" applyAlignment="0" applyProtection="0">
      <alignment horizontal="center"/>
    </xf>
    <xf numFmtId="237" fontId="16" fillId="0" borderId="0" applyFont="0" applyFill="0" applyBorder="0" applyAlignment="0" applyProtection="0">
      <alignment horizontal="center"/>
    </xf>
    <xf numFmtId="238" fontId="98" fillId="0" borderId="0" applyFont="0" applyFill="0" applyBorder="0" applyAlignment="0" applyProtection="0">
      <alignment horizontal="right"/>
    </xf>
    <xf numFmtId="239" fontId="98" fillId="0" borderId="0" applyFont="0" applyFill="0" applyBorder="0" applyAlignment="0" applyProtection="0"/>
    <xf numFmtId="240" fontId="55" fillId="0" borderId="0" applyFont="0" applyFill="0" applyBorder="0" applyAlignment="0" applyProtection="0"/>
    <xf numFmtId="241" fontId="99" fillId="0" borderId="0" applyFont="0" applyFill="0" applyBorder="0" applyAlignment="0" applyProtection="0"/>
    <xf numFmtId="242" fontId="9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3" fontId="7" fillId="0" borderId="0" applyFont="0" applyFill="0" applyBorder="0" applyAlignment="0" applyProtection="0"/>
    <xf numFmtId="244" fontId="100" fillId="46" borderId="0" applyFill="0" applyBorder="0" applyAlignment="0">
      <protection locked="0"/>
    </xf>
    <xf numFmtId="244" fontId="68" fillId="0" borderId="0" applyFill="0" applyBorder="0" applyAlignment="0">
      <protection locked="0"/>
    </xf>
    <xf numFmtId="206" fontId="16" fillId="0" borderId="0"/>
    <xf numFmtId="245" fontId="95" fillId="0" borderId="0" applyFont="0" applyFill="0" applyBorder="0" applyAlignment="0" applyProtection="0"/>
    <xf numFmtId="171" fontId="101" fillId="0" borderId="0" applyFont="0" applyFill="0" applyBorder="0" applyAlignment="0" applyProtection="0"/>
    <xf numFmtId="39" fontId="11" fillId="0" borderId="0" applyFont="0" applyFill="0" applyBorder="0" applyAlignment="0" applyProtection="0"/>
    <xf numFmtId="246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0" borderId="0"/>
    <xf numFmtId="0" fontId="7" fillId="0" borderId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1" fontId="54" fillId="0" borderId="0"/>
    <xf numFmtId="0" fontId="7" fillId="0" borderId="0"/>
    <xf numFmtId="0" fontId="7" fillId="0" borderId="0"/>
    <xf numFmtId="0" fontId="7" fillId="17" borderId="18" applyNumberFormat="0" applyFont="0" applyAlignment="0" applyProtection="0"/>
    <xf numFmtId="0" fontId="102" fillId="15" borderId="0">
      <alignment vertical="center"/>
    </xf>
    <xf numFmtId="247" fontId="103" fillId="28" borderId="0">
      <alignment horizontal="left"/>
    </xf>
    <xf numFmtId="0" fontId="104" fillId="0" borderId="0" applyFill="0" applyBorder="0" applyAlignment="0" applyProtection="0">
      <protection locked="0"/>
    </xf>
    <xf numFmtId="218" fontId="73" fillId="41" borderId="0">
      <alignment horizontal="right"/>
    </xf>
    <xf numFmtId="37" fontId="105" fillId="47" borderId="10">
      <alignment horizontal="right"/>
    </xf>
    <xf numFmtId="218" fontId="106" fillId="48" borderId="0">
      <alignment horizontal="left"/>
    </xf>
    <xf numFmtId="2" fontId="16" fillId="36" borderId="0"/>
    <xf numFmtId="0" fontId="107" fillId="0" borderId="0">
      <alignment horizontal="left"/>
    </xf>
    <xf numFmtId="0" fontId="15" fillId="0" borderId="0"/>
    <xf numFmtId="0" fontId="108" fillId="0" borderId="0">
      <alignment horizontal="left"/>
    </xf>
    <xf numFmtId="0" fontId="52" fillId="0" borderId="0">
      <alignment horizontal="left"/>
    </xf>
    <xf numFmtId="248" fontId="109" fillId="0" borderId="0" applyFont="0" applyFill="0" applyBorder="0" applyAlignment="0" applyProtection="0"/>
    <xf numFmtId="249" fontId="16" fillId="0" borderId="0" applyFont="0" applyFill="0" applyBorder="0" applyAlignment="0" applyProtection="0"/>
    <xf numFmtId="166" fontId="68" fillId="0" borderId="0" applyBorder="0"/>
    <xf numFmtId="250" fontId="16" fillId="0" borderId="0" applyFont="0" applyFill="0" applyBorder="0" applyAlignment="0" applyProtection="0"/>
    <xf numFmtId="251" fontId="98" fillId="0" borderId="0" applyFont="0" applyFill="0" applyBorder="0" applyAlignment="0" applyProtection="0">
      <alignment horizontal="right"/>
    </xf>
    <xf numFmtId="252" fontId="99" fillId="0" borderId="0" applyFont="0" applyFill="0" applyBorder="0" applyAlignment="0" applyProtection="0"/>
    <xf numFmtId="253" fontId="99" fillId="0" borderId="0" applyFont="0" applyFill="0" applyBorder="0" applyAlignment="0" applyProtection="0"/>
    <xf numFmtId="254" fontId="99" fillId="0" borderId="0" applyFont="0" applyFill="0" applyBorder="0" applyAlignment="0" applyProtection="0"/>
    <xf numFmtId="255" fontId="1" fillId="0" borderId="0" applyFont="0" applyFill="0" applyBorder="0" applyAlignment="0" applyProtection="0"/>
    <xf numFmtId="255" fontId="1" fillId="0" borderId="0" applyFont="0" applyFill="0" applyBorder="0" applyAlignment="0" applyProtection="0"/>
    <xf numFmtId="256" fontId="98" fillId="0" borderId="0" applyFont="0" applyFill="0" applyBorder="0" applyAlignment="0" applyProtection="0">
      <alignment horizontal="right"/>
    </xf>
    <xf numFmtId="257" fontId="95" fillId="0" borderId="0" applyFont="0" applyFill="0" applyBorder="0" applyAlignment="0" applyProtection="0"/>
    <xf numFmtId="25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259" fontId="7" fillId="0" borderId="0" applyFont="0" applyFill="0" applyBorder="0" applyAlignment="0" applyProtection="0"/>
    <xf numFmtId="259" fontId="7" fillId="0" borderId="0" applyFont="0" applyFill="0" applyBorder="0" applyAlignment="0" applyProtection="0"/>
    <xf numFmtId="259" fontId="7" fillId="0" borderId="0" applyFont="0" applyFill="0" applyBorder="0" applyAlignment="0" applyProtection="0"/>
    <xf numFmtId="260" fontId="110" fillId="0" borderId="0" applyFill="0" applyBorder="0">
      <alignment horizontal="right"/>
    </xf>
    <xf numFmtId="0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2" fontId="7" fillId="0" borderId="0" applyFont="0" applyFill="0" applyBorder="0" applyAlignment="0" applyProtection="0"/>
    <xf numFmtId="49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263" fontId="7" fillId="0" borderId="0" applyFont="0" applyFill="0" applyBorder="0" applyAlignment="0" applyProtection="0"/>
    <xf numFmtId="264" fontId="7" fillId="0" borderId="0" applyFont="0" applyFill="0" applyBorder="0" applyAlignment="0" applyProtection="0"/>
    <xf numFmtId="199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265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66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260" fontId="7" fillId="0" borderId="0" applyFont="0" applyFill="0" applyBorder="0" applyAlignment="0" applyProtection="0"/>
    <xf numFmtId="268" fontId="7" fillId="0" borderId="0" applyFont="0" applyFill="0" applyBorder="0" applyAlignment="0" applyProtection="0"/>
    <xf numFmtId="269" fontId="7" fillId="0" borderId="0" applyFont="0" applyFill="0" applyBorder="0" applyAlignment="0" applyProtection="0"/>
    <xf numFmtId="270" fontId="7" fillId="0" borderId="0" applyFont="0" applyFill="0" applyBorder="0" applyAlignment="0" applyProtection="0"/>
    <xf numFmtId="271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272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273" fontId="7" fillId="0" borderId="0" applyFont="0" applyFill="0" applyBorder="0" applyAlignment="0" applyProtection="0"/>
    <xf numFmtId="274" fontId="7" fillId="0" borderId="0" applyFont="0" applyFill="0" applyBorder="0" applyAlignment="0" applyProtection="0"/>
    <xf numFmtId="258" fontId="7" fillId="0" borderId="0" applyFont="0" applyFill="0" applyBorder="0" applyAlignment="0" applyProtection="0"/>
    <xf numFmtId="260" fontId="7" fillId="0" borderId="0" applyFont="0" applyFill="0" applyBorder="0" applyAlignment="0" applyProtection="0"/>
    <xf numFmtId="275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276" fontId="7" fillId="0" borderId="0" applyFont="0" applyFill="0" applyBorder="0" applyAlignment="0" applyProtection="0"/>
    <xf numFmtId="277" fontId="7" fillId="0" borderId="0" applyFont="0" applyFill="0" applyBorder="0" applyAlignment="0" applyProtection="0"/>
    <xf numFmtId="278" fontId="7" fillId="0" borderId="0" applyFont="0" applyFill="0" applyBorder="0" applyAlignment="0" applyProtection="0"/>
    <xf numFmtId="279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280" fontId="7" fillId="0" borderId="0" applyFont="0" applyFill="0" applyBorder="0" applyAlignment="0" applyProtection="0"/>
    <xf numFmtId="265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" fontId="7" fillId="0" borderId="0" applyFont="0" applyFill="0" applyBorder="0" applyAlignment="0" applyProtection="0"/>
    <xf numFmtId="0" fontId="49" fillId="0" borderId="19" applyNumberFormat="0">
      <alignment vertical="center"/>
    </xf>
    <xf numFmtId="209" fontId="58" fillId="34" borderId="0"/>
    <xf numFmtId="281" fontId="7" fillId="0" borderId="0"/>
    <xf numFmtId="0" fontId="111" fillId="13" borderId="4" applyNumberFormat="0" applyAlignment="0" applyProtection="0"/>
    <xf numFmtId="0" fontId="112" fillId="23" borderId="20" applyNumberFormat="0" applyAlignment="0" applyProtection="0"/>
    <xf numFmtId="220" fontId="50" fillId="28" borderId="21">
      <protection locked="0"/>
    </xf>
    <xf numFmtId="221" fontId="50" fillId="28" borderId="21">
      <protection locked="0"/>
    </xf>
    <xf numFmtId="222" fontId="50" fillId="28" borderId="21">
      <protection locked="0"/>
    </xf>
    <xf numFmtId="282" fontId="50" fillId="28" borderId="21">
      <protection locked="0"/>
    </xf>
    <xf numFmtId="283" fontId="50" fillId="28" borderId="21">
      <protection locked="0"/>
    </xf>
    <xf numFmtId="284" fontId="50" fillId="28" borderId="21">
      <protection locked="0"/>
    </xf>
    <xf numFmtId="223" fontId="50" fillId="28" borderId="21">
      <protection locked="0"/>
    </xf>
    <xf numFmtId="226" fontId="50" fillId="49" borderId="21">
      <alignment horizontal="right"/>
      <protection locked="0"/>
    </xf>
    <xf numFmtId="227" fontId="50" fillId="49" borderId="21">
      <alignment horizontal="right"/>
      <protection locked="0"/>
    </xf>
    <xf numFmtId="167" fontId="113" fillId="0" borderId="0" applyNumberFormat="0" applyFill="0" applyBorder="0" applyAlignment="0"/>
    <xf numFmtId="0" fontId="50" fillId="36" borderId="21">
      <alignment horizontal="left"/>
      <protection locked="0"/>
    </xf>
    <xf numFmtId="49" fontId="50" fillId="35" borderId="21">
      <alignment horizontal="left" vertical="top" wrapText="1"/>
      <protection locked="0"/>
    </xf>
    <xf numFmtId="228" fontId="50" fillId="28" borderId="21">
      <protection locked="0"/>
    </xf>
    <xf numFmtId="232" fontId="50" fillId="28" borderId="21">
      <protection locked="0"/>
    </xf>
    <xf numFmtId="231" fontId="50" fillId="28" borderId="21">
      <protection locked="0"/>
    </xf>
    <xf numFmtId="49" fontId="50" fillId="35" borderId="21">
      <alignment horizontal="left"/>
      <protection locked="0"/>
    </xf>
    <xf numFmtId="247" fontId="50" fillId="28" borderId="21">
      <alignment horizontal="left" indent="1"/>
      <protection locked="0"/>
    </xf>
    <xf numFmtId="0" fontId="22" fillId="7" borderId="0" applyNumberFormat="0" applyFont="0" applyBorder="0" applyAlignment="0" applyProtection="0">
      <protection locked="0"/>
    </xf>
    <xf numFmtId="285" fontId="114" fillId="0" borderId="0">
      <protection locked="0"/>
    </xf>
    <xf numFmtId="15" fontId="95" fillId="0" borderId="0" applyFont="0" applyFill="0" applyBorder="0" applyAlignment="0" applyProtection="0"/>
    <xf numFmtId="286" fontId="20" fillId="0" borderId="0" applyFont="0" applyFill="0" applyBorder="0" applyAlignment="0" applyProtection="0"/>
    <xf numFmtId="17" fontId="115" fillId="0" borderId="0" applyFill="0" applyBorder="0">
      <alignment horizontal="right"/>
    </xf>
    <xf numFmtId="17" fontId="95" fillId="0" borderId="0" applyFont="0" applyFill="0" applyBorder="0" applyAlignment="0" applyProtection="0"/>
    <xf numFmtId="287" fontId="20" fillId="0" borderId="0" applyFont="0" applyFill="0" applyBorder="0" applyAlignment="0" applyProtection="0"/>
    <xf numFmtId="288" fontId="95" fillId="0" borderId="0" applyFont="0" applyFill="0" applyBorder="0" applyAlignment="0" applyProtection="0"/>
    <xf numFmtId="289" fontId="98" fillId="0" borderId="0" applyFont="0" applyFill="0" applyBorder="0" applyAlignment="0" applyProtection="0"/>
    <xf numFmtId="290" fontId="7" fillId="0" borderId="0" applyFont="0" applyFill="0" applyBorder="0" applyProtection="0">
      <alignment horizontal="right"/>
    </xf>
    <xf numFmtId="14" fontId="10" fillId="0" borderId="0"/>
    <xf numFmtId="167" fontId="116" fillId="0" borderId="0"/>
    <xf numFmtId="291" fontId="116" fillId="0" borderId="0"/>
    <xf numFmtId="171" fontId="117" fillId="0" borderId="0"/>
    <xf numFmtId="39" fontId="118" fillId="0" borderId="0"/>
    <xf numFmtId="0" fontId="119" fillId="0" borderId="22">
      <alignment horizontal="left"/>
    </xf>
    <xf numFmtId="0" fontId="119" fillId="0" borderId="22">
      <alignment horizontal="left"/>
    </xf>
    <xf numFmtId="0" fontId="119" fillId="0" borderId="22">
      <alignment horizontal="left"/>
    </xf>
    <xf numFmtId="0" fontId="119" fillId="0" borderId="22">
      <alignment horizontal="left"/>
    </xf>
    <xf numFmtId="0" fontId="52" fillId="0" borderId="0">
      <alignment horizontal="left"/>
    </xf>
    <xf numFmtId="292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7" fillId="0" borderId="0">
      <protection locked="0"/>
    </xf>
    <xf numFmtId="0" fontId="120" fillId="0" borderId="0">
      <protection locked="0"/>
    </xf>
    <xf numFmtId="0" fontId="7" fillId="0" borderId="0">
      <protection locked="0"/>
    </xf>
    <xf numFmtId="0" fontId="17" fillId="0" borderId="0" applyNumberFormat="0" applyFill="0" applyBorder="0" applyAlignment="0" applyProtection="0"/>
    <xf numFmtId="0" fontId="69" fillId="10" borderId="0" applyNumberFormat="0" applyBorder="0" applyAlignment="0" applyProtection="0"/>
    <xf numFmtId="260" fontId="64" fillId="0" borderId="0"/>
    <xf numFmtId="167" fontId="20" fillId="0" borderId="0"/>
    <xf numFmtId="167" fontId="16" fillId="0" borderId="0" applyFill="0" applyBorder="0" applyAlignment="0" applyProtection="0"/>
    <xf numFmtId="293" fontId="98" fillId="0" borderId="23" applyNumberFormat="0" applyFont="0" applyFill="0" applyAlignment="0" applyProtection="0"/>
    <xf numFmtId="169" fontId="121" fillId="0" borderId="0" applyFill="0" applyBorder="0" applyAlignment="0" applyProtection="0"/>
    <xf numFmtId="3" fontId="22" fillId="0" borderId="15" applyNumberFormat="0" applyBorder="0"/>
    <xf numFmtId="3" fontId="22" fillId="0" borderId="15" applyNumberFormat="0" applyBorder="0"/>
    <xf numFmtId="0" fontId="122" fillId="0" borderId="0" applyNumberFormat="0" applyFill="0" applyBorder="0" applyAlignment="0" applyProtection="0"/>
    <xf numFmtId="38" fontId="10" fillId="0" borderId="0" applyFont="0" applyFill="0" applyBorder="0" applyAlignment="0" applyProtection="0"/>
    <xf numFmtId="294" fontId="123" fillId="0" borderId="0" applyFont="0" applyFill="0" applyBorder="0" applyAlignment="0" applyProtection="0"/>
    <xf numFmtId="168" fontId="124" fillId="0" borderId="0" applyFont="0" applyFill="0" applyBorder="0" applyAlignment="0" applyProtection="0"/>
    <xf numFmtId="168" fontId="123" fillId="0" borderId="0" applyFont="0" applyFill="0" applyBorder="0" applyAlignment="0" applyProtection="0"/>
    <xf numFmtId="294" fontId="16" fillId="0" borderId="0" applyFont="0" applyFill="0" applyBorder="0" applyAlignment="0" applyProtection="0"/>
    <xf numFmtId="294" fontId="123" fillId="0" borderId="0" applyFont="0" applyFill="0" applyBorder="0" applyAlignment="0" applyProtection="0"/>
    <xf numFmtId="295" fontId="125" fillId="0" borderId="0" applyFont="0" applyFill="0" applyBorder="0" applyAlignment="0" applyProtection="0"/>
    <xf numFmtId="296" fontId="24" fillId="0" borderId="0" applyFont="0" applyFill="0" applyBorder="0" applyAlignment="0" applyProtection="0"/>
    <xf numFmtId="295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94" fontId="125" fillId="0" borderId="0" applyFont="0" applyFill="0" applyBorder="0" applyAlignment="0" applyProtection="0"/>
    <xf numFmtId="297" fontId="123" fillId="0" borderId="0" applyFont="0" applyFill="0" applyBorder="0" applyAlignment="0" applyProtection="0"/>
    <xf numFmtId="294" fontId="123" fillId="0" borderId="0" applyFont="0" applyFill="0" applyBorder="0" applyAlignment="0" applyProtection="0"/>
    <xf numFmtId="295" fontId="24" fillId="0" borderId="0" applyFont="0" applyFill="0" applyBorder="0" applyAlignment="0" applyProtection="0"/>
    <xf numFmtId="168" fontId="123" fillId="0" borderId="0" applyFont="0" applyFill="0" applyBorder="0" applyAlignment="0" applyProtection="0"/>
    <xf numFmtId="294" fontId="123" fillId="0" borderId="0" applyFont="0" applyFill="0" applyBorder="0" applyAlignment="0" applyProtection="0"/>
    <xf numFmtId="295" fontId="126" fillId="0" borderId="0" applyFont="0" applyFill="0" applyBorder="0" applyAlignment="0" applyProtection="0"/>
    <xf numFmtId="294" fontId="123" fillId="0" borderId="0" applyFont="0" applyFill="0" applyBorder="0" applyAlignment="0" applyProtection="0"/>
    <xf numFmtId="294" fontId="123" fillId="0" borderId="0" applyFont="0" applyFill="0" applyBorder="0" applyAlignment="0" applyProtection="0"/>
    <xf numFmtId="294" fontId="123" fillId="0" borderId="0" applyFont="0" applyFill="0" applyBorder="0" applyAlignment="0" applyProtection="0"/>
    <xf numFmtId="168" fontId="123" fillId="0" borderId="0" applyFont="0" applyFill="0" applyBorder="0" applyAlignment="0" applyProtection="0"/>
    <xf numFmtId="168" fontId="123" fillId="0" borderId="0" applyFont="0" applyFill="0" applyBorder="0" applyAlignment="0" applyProtection="0"/>
    <xf numFmtId="295" fontId="24" fillId="0" borderId="0" applyFont="0" applyFill="0" applyBorder="0" applyAlignment="0" applyProtection="0"/>
    <xf numFmtId="296" fontId="24" fillId="0" borderId="0" applyFont="0" applyFill="0" applyBorder="0" applyAlignment="0" applyProtection="0"/>
    <xf numFmtId="298" fontId="125" fillId="0" borderId="0" applyFont="0" applyFill="0" applyBorder="0" applyAlignment="0" applyProtection="0"/>
    <xf numFmtId="40" fontId="10" fillId="0" borderId="0" applyFont="0" applyFill="0" applyBorder="0" applyAlignment="0" applyProtection="0"/>
    <xf numFmtId="299" fontId="123" fillId="0" borderId="0" applyFont="0" applyFill="0" applyBorder="0" applyAlignment="0" applyProtection="0"/>
    <xf numFmtId="299" fontId="16" fillId="0" borderId="0" applyFont="0" applyFill="0" applyBorder="0" applyAlignment="0" applyProtection="0"/>
    <xf numFmtId="299" fontId="123" fillId="0" borderId="0" applyFont="0" applyFill="0" applyBorder="0" applyAlignment="0" applyProtection="0"/>
    <xf numFmtId="300" fontId="125" fillId="0" borderId="0" applyFont="0" applyFill="0" applyBorder="0" applyAlignment="0" applyProtection="0"/>
    <xf numFmtId="0" fontId="24" fillId="0" borderId="0" applyFont="0" applyFill="0" applyBorder="0" applyAlignment="0" applyProtection="0"/>
    <xf numFmtId="30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99" fontId="125" fillId="0" borderId="0" applyFont="0" applyFill="0" applyBorder="0" applyAlignment="0" applyProtection="0"/>
    <xf numFmtId="301" fontId="123" fillId="0" borderId="0" applyFont="0" applyFill="0" applyBorder="0" applyAlignment="0" applyProtection="0"/>
    <xf numFmtId="299" fontId="123" fillId="0" borderId="0" applyFont="0" applyFill="0" applyBorder="0" applyAlignment="0" applyProtection="0"/>
    <xf numFmtId="300" fontId="24" fillId="0" borderId="0" applyFont="0" applyFill="0" applyBorder="0" applyAlignment="0" applyProtection="0"/>
    <xf numFmtId="170" fontId="123" fillId="0" borderId="0" applyFont="0" applyFill="0" applyBorder="0" applyAlignment="0" applyProtection="0"/>
    <xf numFmtId="299" fontId="123" fillId="0" borderId="0" applyFont="0" applyFill="0" applyBorder="0" applyAlignment="0" applyProtection="0"/>
    <xf numFmtId="300" fontId="126" fillId="0" borderId="0" applyFont="0" applyFill="0" applyBorder="0" applyAlignment="0" applyProtection="0"/>
    <xf numFmtId="299" fontId="123" fillId="0" borderId="0" applyFont="0" applyFill="0" applyBorder="0" applyAlignment="0" applyProtection="0"/>
    <xf numFmtId="299" fontId="123" fillId="0" borderId="0" applyFont="0" applyFill="0" applyBorder="0" applyAlignment="0" applyProtection="0"/>
    <xf numFmtId="299" fontId="123" fillId="0" borderId="0" applyFont="0" applyFill="0" applyBorder="0" applyAlignment="0" applyProtection="0"/>
    <xf numFmtId="170" fontId="123" fillId="0" borderId="0" applyFont="0" applyFill="0" applyBorder="0" applyAlignment="0" applyProtection="0"/>
    <xf numFmtId="170" fontId="123" fillId="0" borderId="0" applyFont="0" applyFill="0" applyBorder="0" applyAlignment="0" applyProtection="0"/>
    <xf numFmtId="300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302" fontId="125" fillId="0" borderId="0" applyFont="0" applyFill="0" applyBorder="0" applyAlignment="0" applyProtection="0"/>
    <xf numFmtId="209" fontId="58" fillId="50" borderId="0"/>
    <xf numFmtId="0" fontId="7" fillId="0" borderId="0">
      <protection locked="0"/>
    </xf>
    <xf numFmtId="303" fontId="12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303" fontId="127" fillId="0" borderId="0">
      <protection locked="0"/>
    </xf>
    <xf numFmtId="0" fontId="7" fillId="0" borderId="0">
      <protection locked="0"/>
    </xf>
    <xf numFmtId="0" fontId="128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" fillId="3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1" fontId="131" fillId="0" borderId="0" applyFont="0" applyFill="0" applyBorder="0" applyAlignment="0" applyProtection="0"/>
    <xf numFmtId="0" fontId="111" fillId="13" borderId="4" applyNumberFormat="0" applyAlignment="0" applyProtection="0"/>
    <xf numFmtId="0" fontId="111" fillId="13" borderId="4" applyNumberFormat="0" applyAlignment="0" applyProtection="0"/>
    <xf numFmtId="0" fontId="111" fillId="13" borderId="4" applyNumberFormat="0" applyAlignment="0" applyProtection="0"/>
    <xf numFmtId="0" fontId="111" fillId="13" borderId="4" applyNumberFormat="0" applyAlignment="0" applyProtection="0"/>
    <xf numFmtId="0" fontId="111" fillId="13" borderId="4" applyNumberFormat="0" applyAlignment="0" applyProtection="0"/>
    <xf numFmtId="0" fontId="111" fillId="13" borderId="4" applyNumberFormat="0" applyAlignment="0" applyProtection="0"/>
    <xf numFmtId="0" fontId="111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3" fillId="13" borderId="4" applyNumberFormat="0" applyAlignment="0" applyProtection="0"/>
    <xf numFmtId="0" fontId="133" fillId="13" borderId="4" applyNumberFormat="0" applyAlignment="0" applyProtection="0"/>
    <xf numFmtId="0" fontId="132" fillId="13" borderId="4" applyNumberFormat="0" applyAlignment="0" applyProtection="0"/>
    <xf numFmtId="0" fontId="134" fillId="0" borderId="0">
      <alignment horizontal="center"/>
    </xf>
    <xf numFmtId="0" fontId="135" fillId="0" borderId="0"/>
    <xf numFmtId="260" fontId="135" fillId="0" borderId="0"/>
    <xf numFmtId="171" fontId="135" fillId="0" borderId="0"/>
    <xf numFmtId="0" fontId="7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5" fillId="0" borderId="0"/>
    <xf numFmtId="304" fontId="136" fillId="28" borderId="0" applyAlignment="0" applyProtection="0">
      <alignment horizontal="center" wrapText="1"/>
    </xf>
    <xf numFmtId="305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7" fontId="7" fillId="0" borderId="0" applyFill="0" applyBorder="0" applyAlignment="0" applyProtection="0"/>
    <xf numFmtId="307" fontId="7" fillId="0" borderId="0" applyFill="0" applyBorder="0" applyAlignment="0" applyProtection="0"/>
    <xf numFmtId="307" fontId="7" fillId="0" borderId="0" applyFill="0" applyBorder="0" applyAlignment="0" applyProtection="0"/>
    <xf numFmtId="307" fontId="7" fillId="0" borderId="0" applyFill="0" applyBorder="0" applyAlignment="0" applyProtection="0"/>
    <xf numFmtId="307" fontId="7" fillId="0" borderId="0" applyFill="0" applyBorder="0" applyAlignment="0" applyProtection="0"/>
    <xf numFmtId="243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310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10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5" fontId="7" fillId="0" borderId="0" applyFont="0" applyFill="0" applyBorder="0" applyAlignment="0" applyProtection="0"/>
    <xf numFmtId="305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13" fontId="137" fillId="0" borderId="0" applyFon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9" fontId="27" fillId="0" borderId="0" applyNumberFormat="0" applyFill="0" applyBorder="0" applyProtection="0">
      <alignment horizontal="center" vertical="top"/>
    </xf>
    <xf numFmtId="314" fontId="139" fillId="0" borderId="0" applyBorder="0">
      <alignment horizontal="right" vertical="top"/>
    </xf>
    <xf numFmtId="315" fontId="27" fillId="0" borderId="0" applyBorder="0">
      <alignment horizontal="right" vertical="top"/>
    </xf>
    <xf numFmtId="315" fontId="139" fillId="0" borderId="0" applyBorder="0">
      <alignment horizontal="right" vertical="top"/>
    </xf>
    <xf numFmtId="316" fontId="27" fillId="0" borderId="0" applyFill="0" applyBorder="0">
      <alignment horizontal="right" vertical="top"/>
    </xf>
    <xf numFmtId="317" fontId="140" fillId="0" borderId="0" applyFill="0">
      <alignment horizontal="right" vertical="top"/>
    </xf>
    <xf numFmtId="318" fontId="27" fillId="0" borderId="0" applyFill="0" applyBorder="0">
      <alignment horizontal="right" vertical="top"/>
    </xf>
    <xf numFmtId="319" fontId="27" fillId="0" borderId="0" applyFill="0" applyBorder="0">
      <alignment horizontal="right" vertical="top"/>
    </xf>
    <xf numFmtId="0" fontId="141" fillId="0" borderId="0">
      <alignment horizontal="left"/>
    </xf>
    <xf numFmtId="0" fontId="141" fillId="0" borderId="9">
      <alignment horizontal="right" wrapText="1"/>
    </xf>
    <xf numFmtId="193" fontId="141" fillId="0" borderId="9">
      <alignment horizontal="right"/>
    </xf>
    <xf numFmtId="193" fontId="142" fillId="0" borderId="24">
      <alignment horizontal="right" wrapText="1"/>
    </xf>
    <xf numFmtId="193" fontId="142" fillId="0" borderId="24">
      <alignment horizontal="right" wrapText="1"/>
    </xf>
    <xf numFmtId="201" fontId="39" fillId="0" borderId="9">
      <alignment horizontal="left"/>
    </xf>
    <xf numFmtId="0" fontId="143" fillId="0" borderId="0">
      <alignment vertical="center"/>
    </xf>
    <xf numFmtId="320" fontId="143" fillId="0" borderId="0">
      <alignment horizontal="left" vertical="center"/>
    </xf>
    <xf numFmtId="321" fontId="144" fillId="0" borderId="0">
      <alignment vertical="center"/>
    </xf>
    <xf numFmtId="0" fontId="104" fillId="0" borderId="0">
      <alignment vertical="center"/>
    </xf>
    <xf numFmtId="201" fontId="39" fillId="0" borderId="9">
      <alignment horizontal="left"/>
    </xf>
    <xf numFmtId="201" fontId="39" fillId="0" borderId="9">
      <alignment horizontal="left"/>
    </xf>
    <xf numFmtId="201" fontId="145" fillId="0" borderId="24">
      <alignment horizontal="left"/>
    </xf>
    <xf numFmtId="201" fontId="145" fillId="0" borderId="24">
      <alignment horizontal="left"/>
    </xf>
    <xf numFmtId="201" fontId="146" fillId="0" borderId="0" applyFill="0" applyBorder="0">
      <alignment vertical="top"/>
    </xf>
    <xf numFmtId="201" fontId="147" fillId="0" borderId="0" applyFill="0" applyBorder="0" applyProtection="0">
      <alignment vertical="top"/>
    </xf>
    <xf numFmtId="201" fontId="148" fillId="0" borderId="0">
      <alignment vertical="top"/>
    </xf>
    <xf numFmtId="201" fontId="27" fillId="0" borderId="0">
      <alignment horizontal="center"/>
    </xf>
    <xf numFmtId="201" fontId="149" fillId="0" borderId="9">
      <alignment horizontal="center"/>
    </xf>
    <xf numFmtId="201" fontId="149" fillId="0" borderId="9">
      <alignment horizontal="center"/>
    </xf>
    <xf numFmtId="201" fontId="150" fillId="0" borderId="24">
      <alignment horizontal="center"/>
    </xf>
    <xf numFmtId="201" fontId="150" fillId="0" borderId="24">
      <alignment horizontal="center"/>
    </xf>
    <xf numFmtId="168" fontId="27" fillId="0" borderId="9" applyFill="0" applyBorder="0" applyProtection="0">
      <alignment horizontal="right" vertical="top"/>
    </xf>
    <xf numFmtId="168" fontId="27" fillId="0" borderId="24" applyFill="0" applyBorder="0" applyProtection="0">
      <alignment horizontal="right" vertical="top"/>
    </xf>
    <xf numFmtId="168" fontId="20" fillId="0" borderId="0" applyFill="0" applyBorder="0" applyAlignment="0" applyProtection="0">
      <alignment horizontal="right" vertical="top"/>
    </xf>
    <xf numFmtId="320" fontId="54" fillId="0" borderId="0">
      <alignment horizontal="left" vertical="center"/>
    </xf>
    <xf numFmtId="201" fontId="54" fillId="0" borderId="0"/>
    <xf numFmtId="201" fontId="151" fillId="0" borderId="0"/>
    <xf numFmtId="201" fontId="152" fillId="0" borderId="0"/>
    <xf numFmtId="201" fontId="152" fillId="0" borderId="0"/>
    <xf numFmtId="201" fontId="153" fillId="0" borderId="0"/>
    <xf numFmtId="201" fontId="7" fillId="0" borderId="0"/>
    <xf numFmtId="201" fontId="154" fillId="0" borderId="0">
      <alignment horizontal="left" vertical="top"/>
    </xf>
    <xf numFmtId="201" fontId="154" fillId="0" borderId="0">
      <alignment horizontal="left" vertical="top"/>
    </xf>
    <xf numFmtId="201" fontId="155" fillId="0" borderId="0">
      <alignment horizontal="left" vertical="top"/>
    </xf>
    <xf numFmtId="0" fontId="27" fillId="0" borderId="0" applyFill="0" applyBorder="0">
      <alignment horizontal="left" vertical="top" wrapText="1"/>
    </xf>
    <xf numFmtId="0" fontId="140" fillId="0" borderId="0">
      <alignment horizontal="left" vertical="top" wrapText="1"/>
    </xf>
    <xf numFmtId="0" fontId="156" fillId="0" borderId="0">
      <alignment horizontal="left" vertical="top" wrapText="1"/>
    </xf>
    <xf numFmtId="0" fontId="139" fillId="0" borderId="0">
      <alignment horizontal="left" vertical="top" wrapText="1"/>
    </xf>
    <xf numFmtId="322" fontId="7" fillId="51" borderId="0">
      <alignment horizontal="right" vertical="center"/>
    </xf>
    <xf numFmtId="323" fontId="87" fillId="0" borderId="0" applyBorder="0"/>
    <xf numFmtId="209" fontId="58" fillId="36" borderId="0"/>
    <xf numFmtId="322" fontId="7" fillId="51" borderId="0">
      <alignment horizontal="right" vertical="center"/>
    </xf>
    <xf numFmtId="322" fontId="7" fillId="51" borderId="0">
      <alignment horizontal="right" vertical="center"/>
    </xf>
    <xf numFmtId="322" fontId="7" fillId="51" borderId="0">
      <alignment horizontal="right" vertical="center"/>
    </xf>
    <xf numFmtId="322" fontId="7" fillId="51" borderId="0">
      <alignment horizontal="right" vertical="center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03" fontId="114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03" fontId="114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03" fontId="157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03" fontId="114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03" fontId="114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03" fontId="114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03" fontId="157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5" fontId="158" fillId="0" borderId="10">
      <alignment horizontal="center"/>
    </xf>
    <xf numFmtId="0" fontId="7" fillId="0" borderId="0" applyFont="0" applyFill="0" applyBorder="0" applyAlignment="0" applyProtection="0"/>
    <xf numFmtId="325" fontId="158" fillId="0" borderId="10">
      <alignment horizontal="center"/>
    </xf>
    <xf numFmtId="325" fontId="158" fillId="0" borderId="10">
      <alignment horizontal="center"/>
    </xf>
    <xf numFmtId="325" fontId="158" fillId="0" borderId="10">
      <alignment horizontal="center"/>
    </xf>
    <xf numFmtId="325" fontId="158" fillId="0" borderId="10">
      <alignment horizontal="center"/>
    </xf>
    <xf numFmtId="325" fontId="158" fillId="0" borderId="10">
      <alignment horizontal="center"/>
    </xf>
    <xf numFmtId="325" fontId="158" fillId="0" borderId="10">
      <alignment horizont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" fontId="159" fillId="0" borderId="0" applyNumberFormat="0" applyFont="0" applyFill="0" applyBorder="0" applyAlignment="0" applyProtection="0">
      <alignment horizontal="left"/>
    </xf>
    <xf numFmtId="0" fontId="7" fillId="0" borderId="0">
      <protection locked="0"/>
    </xf>
    <xf numFmtId="326" fontId="120" fillId="0" borderId="0">
      <protection locked="0"/>
    </xf>
    <xf numFmtId="0" fontId="7" fillId="0" borderId="0">
      <protection locked="0"/>
    </xf>
    <xf numFmtId="3" fontId="7" fillId="0" borderId="0" applyFont="0" applyFill="0" applyBorder="0" applyAlignment="0" applyProtection="0"/>
    <xf numFmtId="0" fontId="7" fillId="0" borderId="0">
      <protection locked="0"/>
    </xf>
    <xf numFmtId="327" fontId="120" fillId="0" borderId="0">
      <protection locked="0"/>
    </xf>
    <xf numFmtId="0" fontId="7" fillId="0" borderId="0">
      <protection locked="0"/>
    </xf>
    <xf numFmtId="3" fontId="7" fillId="0" borderId="0" applyFont="0" applyFill="0" applyBorder="0" applyAlignment="0" applyProtection="0"/>
    <xf numFmtId="285" fontId="114" fillId="0" borderId="0">
      <protection locked="0"/>
    </xf>
    <xf numFmtId="209" fontId="16" fillId="0" borderId="0" applyFill="0" applyBorder="0">
      <alignment horizontal="right"/>
    </xf>
    <xf numFmtId="0" fontId="160" fillId="0" borderId="0">
      <alignment horizontal="left"/>
    </xf>
    <xf numFmtId="0" fontId="161" fillId="0" borderId="0">
      <alignment horizontal="left"/>
    </xf>
    <xf numFmtId="0" fontId="162" fillId="0" borderId="0">
      <alignment horizontal="left"/>
    </xf>
    <xf numFmtId="0" fontId="162" fillId="0" borderId="0" applyNumberFormat="0" applyFill="0" applyBorder="0" applyProtection="0">
      <alignment horizontal="left"/>
    </xf>
    <xf numFmtId="0" fontId="162" fillId="0" borderId="0">
      <alignment horizontal="left"/>
    </xf>
    <xf numFmtId="218" fontId="163" fillId="52" borderId="0"/>
    <xf numFmtId="219" fontId="163" fillId="52" borderId="0"/>
    <xf numFmtId="328" fontId="55" fillId="0" borderId="0">
      <alignment horizontal="right"/>
    </xf>
    <xf numFmtId="218" fontId="74" fillId="53" borderId="0">
      <alignment horizontal="right"/>
    </xf>
    <xf numFmtId="0" fontId="164" fillId="54" borderId="0"/>
    <xf numFmtId="3" fontId="165" fillId="55" borderId="10">
      <alignment horizontal="right" vertical="center"/>
    </xf>
    <xf numFmtId="1" fontId="16" fillId="41" borderId="10"/>
    <xf numFmtId="329" fontId="166" fillId="0" borderId="0"/>
    <xf numFmtId="209" fontId="58" fillId="0" borderId="0"/>
    <xf numFmtId="3" fontId="7" fillId="28" borderId="0"/>
    <xf numFmtId="0" fontId="52" fillId="0" borderId="0">
      <alignment horizontal="left"/>
    </xf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3" fontId="167" fillId="0" borderId="0"/>
    <xf numFmtId="330" fontId="168" fillId="0" borderId="0"/>
    <xf numFmtId="38" fontId="22" fillId="5" borderId="0" applyNumberFormat="0" applyBorder="0" applyAlignment="0" applyProtection="0"/>
    <xf numFmtId="38" fontId="22" fillId="5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58" fillId="0" borderId="0" applyBorder="0">
      <alignment horizontal="left"/>
    </xf>
    <xf numFmtId="290" fontId="16" fillId="57" borderId="10" applyNumberFormat="0" applyFont="0" applyAlignment="0"/>
    <xf numFmtId="331" fontId="98" fillId="0" borderId="0" applyFont="0" applyFill="0" applyBorder="0" applyAlignment="0" applyProtection="0">
      <alignment horizontal="right"/>
    </xf>
    <xf numFmtId="332" fontId="58" fillId="0" borderId="0"/>
    <xf numFmtId="0" fontId="115" fillId="0" borderId="0"/>
    <xf numFmtId="0" fontId="169" fillId="0" borderId="0">
      <alignment horizontal="left"/>
    </xf>
    <xf numFmtId="0" fontId="170" fillId="0" borderId="0" applyProtection="0">
      <alignment horizontal="right" vertical="top"/>
    </xf>
    <xf numFmtId="0" fontId="91" fillId="0" borderId="25" applyNumberFormat="0" applyAlignment="0" applyProtection="0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171" fillId="0" borderId="0"/>
    <xf numFmtId="0" fontId="172" fillId="0" borderId="0">
      <alignment horizontal="centerContinuous" vertical="center"/>
    </xf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5" fillId="0" borderId="0">
      <alignment horizontal="left"/>
    </xf>
    <xf numFmtId="0" fontId="176" fillId="0" borderId="29">
      <alignment horizontal="left" vertical="top"/>
    </xf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1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1" applyNumberFormat="0" applyFill="0" applyAlignment="0" applyProtection="0"/>
    <xf numFmtId="0" fontId="178" fillId="0" borderId="31" applyNumberFormat="0" applyFill="0" applyAlignment="0" applyProtection="0"/>
    <xf numFmtId="0" fontId="178" fillId="0" borderId="31" applyNumberFormat="0" applyFill="0" applyAlignment="0" applyProtection="0"/>
    <xf numFmtId="0" fontId="178" fillId="0" borderId="31" applyNumberFormat="0" applyFill="0" applyAlignment="0" applyProtection="0"/>
    <xf numFmtId="0" fontId="179" fillId="0" borderId="0">
      <alignment horizontal="left"/>
    </xf>
    <xf numFmtId="0" fontId="180" fillId="0" borderId="29">
      <alignment horizontal="left" vertical="top"/>
    </xf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4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4" applyNumberFormat="0" applyFill="0" applyAlignment="0" applyProtection="0"/>
    <xf numFmtId="0" fontId="181" fillId="0" borderId="34" applyNumberFormat="0" applyFill="0" applyAlignment="0" applyProtection="0"/>
    <xf numFmtId="0" fontId="181" fillId="0" borderId="34" applyNumberFormat="0" applyFill="0" applyAlignment="0" applyProtection="0"/>
    <xf numFmtId="0" fontId="181" fillId="0" borderId="34" applyNumberFormat="0" applyFill="0" applyAlignment="0" applyProtection="0"/>
    <xf numFmtId="0" fontId="182" fillId="0" borderId="0">
      <alignment horizontal="left"/>
    </xf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86" fillId="0" borderId="0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285" fontId="183" fillId="0" borderId="0">
      <protection locked="0"/>
    </xf>
    <xf numFmtId="285" fontId="183" fillId="0" borderId="0">
      <protection locked="0"/>
    </xf>
    <xf numFmtId="173" fontId="184" fillId="0" borderId="0">
      <alignment horizontal="left"/>
    </xf>
    <xf numFmtId="3" fontId="7" fillId="34" borderId="0"/>
    <xf numFmtId="3" fontId="7" fillId="5" borderId="0"/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73" fontId="186" fillId="0" borderId="0" applyNumberFormat="0" applyFill="0" applyBorder="0" applyAlignment="0" applyProtection="0">
      <alignment horizontal="center" vertical="top" wrapText="1"/>
    </xf>
    <xf numFmtId="173" fontId="187" fillId="0" borderId="0" applyNumberFormat="0" applyFill="0" applyBorder="0" applyAlignment="0" applyProtection="0"/>
    <xf numFmtId="0" fontId="188" fillId="58" borderId="0" applyNumberFormat="0" applyBorder="0" applyAlignment="0" applyProtection="0"/>
    <xf numFmtId="0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1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192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4" fillId="0" borderId="0" applyNumberFormat="0" applyFill="0" applyBorder="0" applyAlignment="0" applyProtection="0">
      <alignment vertical="top"/>
      <protection locked="0"/>
    </xf>
    <xf numFmtId="0" fontId="195" fillId="0" borderId="0"/>
    <xf numFmtId="49" fontId="58" fillId="0" borderId="0">
      <alignment horizontal="left"/>
    </xf>
    <xf numFmtId="49" fontId="196" fillId="0" borderId="0">
      <alignment horizontal="left"/>
    </xf>
    <xf numFmtId="1" fontId="24" fillId="0" borderId="0" applyFont="0" applyFill="0" applyBorder="0" applyAlignment="0" applyProtection="0"/>
    <xf numFmtId="1" fontId="16" fillId="0" borderId="0" applyFont="0" applyFill="0" applyBorder="0" applyAlignment="0" applyProtection="0"/>
    <xf numFmtId="49" fontId="58" fillId="0" borderId="0"/>
    <xf numFmtId="265" fontId="24" fillId="0" borderId="0" applyFont="0" applyFill="0" applyBorder="0" applyAlignment="0" applyProtection="0"/>
    <xf numFmtId="49" fontId="58" fillId="0" borderId="0"/>
    <xf numFmtId="49" fontId="58" fillId="0" borderId="0"/>
    <xf numFmtId="49" fontId="58" fillId="0" borderId="0">
      <alignment vertical="top"/>
    </xf>
    <xf numFmtId="0" fontId="190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52" fillId="0" borderId="0">
      <alignment horizontal="left"/>
    </xf>
    <xf numFmtId="218" fontId="73" fillId="34" borderId="0"/>
    <xf numFmtId="333" fontId="53" fillId="0" borderId="0" applyFill="0" applyBorder="0">
      <alignment vertical="top"/>
    </xf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7" fillId="0" borderId="0" applyNumberFormat="0" applyFill="0" applyBorder="0" applyAlignment="0" applyProtection="0"/>
    <xf numFmtId="0" fontId="132" fillId="13" borderId="4" applyNumberFormat="0" applyAlignment="0" applyProtection="0"/>
    <xf numFmtId="219" fontId="200" fillId="7" borderId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0" fontId="22" fillId="59" borderId="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0" fontId="132" fillId="13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171" fontId="201" fillId="60" borderId="0"/>
    <xf numFmtId="0" fontId="202" fillId="0" borderId="36"/>
    <xf numFmtId="9" fontId="203" fillId="0" borderId="36" applyFill="0" applyAlignment="0" applyProtection="0"/>
    <xf numFmtId="0" fontId="204" fillId="0" borderId="36"/>
    <xf numFmtId="37" fontId="117" fillId="5" borderId="0" applyFont="0" applyBorder="0" applyProtection="0"/>
    <xf numFmtId="290" fontId="16" fillId="57" borderId="0" applyNumberFormat="0" applyFont="0" applyBorder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334" fontId="205" fillId="0" borderId="0"/>
    <xf numFmtId="335" fontId="205" fillId="0" borderId="0"/>
    <xf numFmtId="0" fontId="206" fillId="61" borderId="0" applyNumberFormat="0" applyBorder="0" applyProtection="0"/>
    <xf numFmtId="0" fontId="207" fillId="62" borderId="0" applyNumberFormat="0"/>
    <xf numFmtId="0" fontId="59" fillId="9" borderId="0" applyNumberFormat="0" applyBorder="0" applyAlignment="0" applyProtection="0"/>
    <xf numFmtId="0" fontId="208" fillId="15" borderId="0">
      <alignment vertical="center"/>
    </xf>
    <xf numFmtId="336" fontId="209" fillId="0" borderId="37">
      <alignment horizontal="center"/>
    </xf>
    <xf numFmtId="0" fontId="210" fillId="0" borderId="0"/>
    <xf numFmtId="0" fontId="210" fillId="0" borderId="0" applyAlignment="0"/>
    <xf numFmtId="206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73" fontId="22" fillId="0" borderId="0" applyNumberFormat="0" applyProtection="0">
      <alignment horizontal="left" vertical="top" wrapText="1"/>
    </xf>
    <xf numFmtId="337" fontId="16" fillId="0" borderId="0" applyFont="0" applyFill="0" applyBorder="0" applyAlignment="0" applyProtection="0"/>
    <xf numFmtId="170" fontId="1" fillId="0" borderId="0" applyFont="0" applyFill="0" applyBorder="0" applyAlignment="0" applyProtection="0"/>
    <xf numFmtId="243" fontId="16" fillId="0" borderId="0" applyFont="0" applyFill="0" applyBorder="0" applyAlignment="0" applyProtection="0"/>
    <xf numFmtId="0" fontId="84" fillId="0" borderId="17" applyNumberFormat="0" applyFill="0" applyAlignment="0" applyProtection="0"/>
    <xf numFmtId="0" fontId="82" fillId="43" borderId="16" applyNumberFormat="0" applyAlignment="0" applyProtection="0"/>
    <xf numFmtId="1" fontId="211" fillId="1" borderId="38">
      <protection locked="0"/>
    </xf>
    <xf numFmtId="0" fontId="212" fillId="0" borderId="0" applyNumberFormat="0" applyFill="0" applyBorder="0" applyAlignment="0" applyProtection="0">
      <alignment vertical="top"/>
      <protection locked="0"/>
    </xf>
    <xf numFmtId="38" fontId="213" fillId="0" borderId="0"/>
    <xf numFmtId="38" fontId="214" fillId="0" borderId="0"/>
    <xf numFmtId="38" fontId="215" fillId="0" borderId="0"/>
    <xf numFmtId="38" fontId="216" fillId="0" borderId="0"/>
    <xf numFmtId="0" fontId="55" fillId="0" borderId="0"/>
    <xf numFmtId="0" fontId="55" fillId="0" borderId="0"/>
    <xf numFmtId="262" fontId="27" fillId="5" borderId="0" applyFont="0"/>
    <xf numFmtId="0" fontId="50" fillId="0" borderId="0"/>
    <xf numFmtId="0" fontId="217" fillId="0" borderId="0"/>
    <xf numFmtId="0" fontId="218" fillId="0" borderId="0">
      <alignment horizontal="center"/>
    </xf>
    <xf numFmtId="233" fontId="219" fillId="0" borderId="0" applyNumberFormat="0" applyFill="0" applyBorder="0" applyAlignment="0" applyProtection="0"/>
    <xf numFmtId="0" fontId="22" fillId="0" borderId="0" applyNumberFormat="0" applyFill="0" applyBorder="0" applyProtection="0">
      <alignment horizontal="left"/>
    </xf>
    <xf numFmtId="0" fontId="220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37" fontId="7" fillId="0" borderId="0" applyNumberFormat="0" applyFill="0" applyBorder="0" applyAlignment="0" applyProtection="0"/>
    <xf numFmtId="37" fontId="222" fillId="0" borderId="0" applyNumberFormat="0" applyFill="0" applyBorder="0" applyAlignment="0" applyProtection="0">
      <alignment horizontal="right"/>
    </xf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171" fontId="7" fillId="63" borderId="0"/>
    <xf numFmtId="0" fontId="223" fillId="0" borderId="0"/>
    <xf numFmtId="0" fontId="7" fillId="64" borderId="0" applyNumberFormat="0" applyFont="0" applyBorder="0" applyAlignment="0"/>
    <xf numFmtId="338" fontId="7" fillId="65" borderId="39" applyNumberFormat="0" applyFont="0" applyBorder="0" applyAlignment="0"/>
    <xf numFmtId="17" fontId="20" fillId="0" borderId="0"/>
    <xf numFmtId="3" fontId="16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4" fillId="0" borderId="0" applyNumberFormat="0" applyFill="0" applyBorder="0" applyAlignment="0" applyProtection="0"/>
    <xf numFmtId="14" fontId="209" fillId="0" borderId="37">
      <alignment horizontal="center"/>
    </xf>
    <xf numFmtId="0" fontId="52" fillId="0" borderId="0">
      <alignment horizontal="left"/>
    </xf>
    <xf numFmtId="339" fontId="209" fillId="0" borderId="37"/>
    <xf numFmtId="40" fontId="75" fillId="0" borderId="0" applyFont="0" applyFill="0" applyBorder="0" applyAlignment="0" applyProtection="0"/>
    <xf numFmtId="41" fontId="1" fillId="0" borderId="0" applyFont="0" applyFill="0" applyBorder="0" applyAlignment="0" applyProtection="0"/>
    <xf numFmtId="340" fontId="7" fillId="0" borderId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2" fontId="225" fillId="0" borderId="0" applyFont="0"/>
    <xf numFmtId="341" fontId="22" fillId="0" borderId="0"/>
    <xf numFmtId="342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42" fillId="0" borderId="0" applyFont="0" applyFill="0" applyBorder="0" applyAlignment="0" applyProtection="0"/>
    <xf numFmtId="243" fontId="4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243" fontId="8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1" fillId="0" borderId="0" applyFont="0" applyFill="0" applyBorder="0" applyAlignment="0" applyProtection="0"/>
    <xf numFmtId="246" fontId="7" fillId="0" borderId="0" applyFont="0" applyFill="0" applyBorder="0" applyAlignment="0" applyProtection="0"/>
    <xf numFmtId="235" fontId="22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6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35" fontId="22" fillId="0" borderId="0" applyFont="0" applyFill="0" applyBorder="0" applyAlignment="0" applyProtection="0"/>
    <xf numFmtId="243" fontId="1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6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35" fontId="22" fillId="0" borderId="0" applyFont="0" applyFill="0" applyBorder="0" applyAlignment="0" applyProtection="0"/>
    <xf numFmtId="235" fontId="22" fillId="0" borderId="0" applyFont="0" applyFill="0" applyBorder="0" applyAlignment="0" applyProtection="0"/>
    <xf numFmtId="235" fontId="22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47" fontId="7" fillId="0" borderId="0" applyFont="0" applyFill="0" applyBorder="0" applyAlignment="0" applyProtection="0"/>
    <xf numFmtId="170" fontId="22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04" fontId="7" fillId="0" borderId="0" applyFont="0" applyFill="0" applyBorder="0" applyAlignment="0" applyProtection="0"/>
    <xf numFmtId="304" fontId="7" fillId="0" borderId="0" applyFont="0" applyFill="0" applyBorder="0" applyAlignment="0" applyProtection="0"/>
    <xf numFmtId="304" fontId="7" fillId="0" borderId="0" applyFont="0" applyFill="0" applyBorder="0" applyAlignment="0" applyProtection="0"/>
    <xf numFmtId="304" fontId="7" fillId="0" borderId="0" applyFont="0" applyFill="0" applyBorder="0" applyAlignment="0" applyProtection="0"/>
    <xf numFmtId="304" fontId="7" fillId="0" borderId="0" applyFont="0" applyFill="0" applyBorder="0" applyAlignment="0" applyProtection="0"/>
    <xf numFmtId="304" fontId="7" fillId="0" borderId="0" applyFont="0" applyFill="0" applyBorder="0" applyAlignment="0" applyProtection="0"/>
    <xf numFmtId="348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9" fontId="7" fillId="0" borderId="0" applyFill="0" applyBorder="0" applyAlignment="0" applyProtection="0"/>
    <xf numFmtId="170" fontId="22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350" fontId="7" fillId="0" borderId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3" fontId="22" fillId="0" borderId="0" applyFont="0" applyFill="0" applyBorder="0" applyAlignment="0" applyProtection="0"/>
    <xf numFmtId="342" fontId="7" fillId="0" borderId="0" applyFont="0" applyFill="0" applyBorder="0" applyAlignment="0" applyProtection="0"/>
    <xf numFmtId="246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46" fontId="42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46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351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52" fontId="7" fillId="0" borderId="0" applyFont="0" applyFill="0" applyBorder="0" applyAlignment="0" applyProtection="0"/>
    <xf numFmtId="170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351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353" fontId="7" fillId="0" borderId="0" applyFont="0" applyFill="0" applyBorder="0" applyAlignment="0" applyProtection="0"/>
    <xf numFmtId="35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243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226" fillId="0" borderId="0" applyFont="0" applyFill="0" applyBorder="0" applyAlignment="0" applyProtection="0"/>
    <xf numFmtId="246" fontId="75" fillId="0" borderId="0" applyFont="0" applyFill="0" applyBorder="0" applyAlignment="0" applyProtection="0"/>
    <xf numFmtId="342" fontId="7" fillId="0" borderId="0" applyFont="0" applyFill="0" applyBorder="0" applyAlignment="0" applyProtection="0"/>
    <xf numFmtId="347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0" fontId="1" fillId="0" borderId="0" applyFont="0" applyFill="0" applyBorder="0" applyAlignment="0" applyProtection="0"/>
    <xf numFmtId="342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6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354" fontId="7" fillId="0" borderId="0" applyFont="0" applyFill="0" applyBorder="0" applyAlignment="0" applyProtection="0"/>
    <xf numFmtId="355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56" fontId="7" fillId="0" borderId="0" applyFont="0" applyFill="0" applyBorder="0" applyAlignment="0" applyProtection="0"/>
    <xf numFmtId="3" fontId="17" fillId="0" borderId="0"/>
    <xf numFmtId="0" fontId="7" fillId="0" borderId="3"/>
    <xf numFmtId="3" fontId="17" fillId="0" borderId="0"/>
    <xf numFmtId="357" fontId="227" fillId="0" borderId="0" applyFont="0" applyFill="0" applyBorder="0" applyAlignment="0" applyProtection="0"/>
    <xf numFmtId="358" fontId="22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60" fontId="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0" fontId="72" fillId="0" borderId="0" applyNumberFormat="0" applyFont="0" applyFill="0" applyBorder="0" applyAlignment="0" applyProtection="0"/>
    <xf numFmtId="361" fontId="7" fillId="0" borderId="0" applyFont="0" applyFill="0" applyBorder="0" applyAlignment="0" applyProtection="0"/>
    <xf numFmtId="362" fontId="7" fillId="0" borderId="0" applyFont="0" applyFill="0" applyBorder="0" applyAlignment="0" applyProtection="0"/>
    <xf numFmtId="0" fontId="7" fillId="0" borderId="0">
      <protection locked="0"/>
    </xf>
    <xf numFmtId="363" fontId="120" fillId="0" borderId="0">
      <protection locked="0"/>
    </xf>
    <xf numFmtId="0" fontId="7" fillId="0" borderId="0">
      <protection locked="0"/>
    </xf>
    <xf numFmtId="364" fontId="7" fillId="0" borderId="0" applyFont="0" applyFill="0" applyBorder="0" applyAlignment="0" applyProtection="0"/>
    <xf numFmtId="0" fontId="72" fillId="0" borderId="0" applyNumberFormat="0" applyFill="0" applyBorder="0" applyAlignment="0" applyProtection="0"/>
    <xf numFmtId="4" fontId="58" fillId="0" borderId="0" applyFont="0" applyAlignment="0">
      <alignment horizontal="center"/>
    </xf>
    <xf numFmtId="3" fontId="228" fillId="0" borderId="0" applyNumberFormat="0">
      <alignment horizontal="right"/>
    </xf>
    <xf numFmtId="365" fontId="98" fillId="0" borderId="0" applyFont="0" applyFill="0" applyBorder="0" applyProtection="0">
      <alignment horizontal="right"/>
    </xf>
    <xf numFmtId="366" fontId="16" fillId="0" borderId="0" applyFill="0" applyBorder="0" applyProtection="0">
      <alignment horizontal="right"/>
    </xf>
    <xf numFmtId="0" fontId="229" fillId="0" borderId="27" applyNumberFormat="0" applyFill="0" applyAlignment="0" applyProtection="0"/>
    <xf numFmtId="0" fontId="230" fillId="0" borderId="30" applyNumberFormat="0" applyFill="0" applyAlignment="0" applyProtection="0"/>
    <xf numFmtId="0" fontId="129" fillId="0" borderId="32" applyNumberFormat="0" applyFill="0" applyAlignment="0" applyProtection="0"/>
    <xf numFmtId="0" fontId="129" fillId="0" borderId="0" applyNumberFormat="0" applyFill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2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2" fillId="6" borderId="0" applyNumberFormat="0" applyBorder="0" applyAlignment="0" applyProtection="0"/>
    <xf numFmtId="0" fontId="231" fillId="6" borderId="0" applyNumberFormat="0" applyBorder="0" applyAlignment="0" applyProtection="0"/>
    <xf numFmtId="0" fontId="233" fillId="60" borderId="0" applyNumberFormat="0" applyFont="0" applyBorder="0" applyAlignment="0">
      <protection hidden="1"/>
    </xf>
    <xf numFmtId="0" fontId="234" fillId="58" borderId="0" applyAlignment="0"/>
    <xf numFmtId="0" fontId="235" fillId="66" borderId="0" applyAlignment="0"/>
    <xf numFmtId="0" fontId="236" fillId="0" borderId="0" applyAlignment="0"/>
    <xf numFmtId="37" fontId="237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0" fontId="238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8" fillId="0" borderId="0"/>
    <xf numFmtId="0" fontId="7" fillId="0" borderId="0"/>
    <xf numFmtId="0" fontId="18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26" fillId="0" borderId="0"/>
    <xf numFmtId="0" fontId="7" fillId="0" borderId="0"/>
    <xf numFmtId="0" fontId="226" fillId="0" borderId="0"/>
    <xf numFmtId="0" fontId="42" fillId="0" borderId="0"/>
    <xf numFmtId="0" fontId="7" fillId="0" borderId="0"/>
    <xf numFmtId="0" fontId="42" fillId="0" borderId="0"/>
    <xf numFmtId="0" fontId="75" fillId="0" borderId="0"/>
    <xf numFmtId="0" fontId="7" fillId="0" borderId="0"/>
    <xf numFmtId="0" fontId="7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7" fillId="0" borderId="0"/>
    <xf numFmtId="368" fontId="7" fillId="0" borderId="0"/>
    <xf numFmtId="369" fontId="7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7" fillId="0" borderId="0"/>
    <xf numFmtId="0" fontId="7" fillId="0" borderId="0"/>
    <xf numFmtId="0" fontId="239" fillId="0" borderId="0"/>
    <xf numFmtId="0" fontId="1" fillId="0" borderId="0"/>
    <xf numFmtId="0" fontId="239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7" fillId="0" borderId="0"/>
    <xf numFmtId="0" fontId="240" fillId="0" borderId="0"/>
    <xf numFmtId="0" fontId="1" fillId="0" borderId="0"/>
    <xf numFmtId="0" fontId="7" fillId="0" borderId="0"/>
    <xf numFmtId="0" fontId="1" fillId="0" borderId="0"/>
    <xf numFmtId="0" fontId="240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22"/>
    <xf numFmtId="0" fontId="7" fillId="0" borderId="22"/>
    <xf numFmtId="0" fontId="4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42" fillId="0" borderId="0"/>
    <xf numFmtId="0" fontId="42" fillId="0" borderId="0"/>
    <xf numFmtId="0" fontId="239" fillId="0" borderId="0"/>
    <xf numFmtId="0" fontId="7" fillId="0" borderId="0"/>
    <xf numFmtId="0" fontId="42" fillId="0" borderId="0"/>
    <xf numFmtId="0" fontId="42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1" fillId="0" borderId="0"/>
    <xf numFmtId="0" fontId="55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1" fillId="0" borderId="0"/>
    <xf numFmtId="0" fontId="239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55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7" fillId="0" borderId="0">
      <alignment wrapText="1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22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9" fillId="0" borderId="0"/>
    <xf numFmtId="0" fontId="7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55" fillId="0" borderId="0"/>
    <xf numFmtId="0" fontId="7" fillId="0" borderId="0"/>
    <xf numFmtId="0" fontId="7" fillId="0" borderId="0"/>
    <xf numFmtId="202" fontId="7" fillId="0" borderId="0"/>
    <xf numFmtId="0" fontId="1" fillId="0" borderId="0"/>
    <xf numFmtId="0" fontId="1" fillId="0" borderId="0"/>
    <xf numFmtId="0" fontId="1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7" fillId="0" borderId="0"/>
    <xf numFmtId="202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1" fillId="2" borderId="1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42" fillId="2" borderId="1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42" fillId="2" borderId="1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42" fillId="17" borderId="18" applyNumberFormat="0" applyFont="0" applyAlignment="0" applyProtection="0"/>
    <xf numFmtId="0" fontId="7" fillId="17" borderId="18" applyNumberFormat="0" applyFont="0" applyAlignment="0" applyProtection="0"/>
    <xf numFmtId="0" fontId="42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1" fontId="158" fillId="0" borderId="10">
      <alignment horizontal="center"/>
    </xf>
    <xf numFmtId="3" fontId="7" fillId="0" borderId="0" applyAlignment="0">
      <alignment horizontal="center"/>
    </xf>
    <xf numFmtId="3" fontId="7" fillId="0" borderId="0" applyAlignment="0">
      <alignment horizontal="center"/>
    </xf>
    <xf numFmtId="1" fontId="158" fillId="0" borderId="10">
      <alignment horizontal="center"/>
    </xf>
    <xf numFmtId="1" fontId="158" fillId="0" borderId="10">
      <alignment horizontal="center"/>
    </xf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14" borderId="20" applyNumberFormat="0" applyAlignment="0" applyProtection="0"/>
    <xf numFmtId="0" fontId="241" fillId="23" borderId="20" applyNumberFormat="0" applyAlignment="0" applyProtection="0"/>
    <xf numFmtId="0" fontId="241" fillId="14" borderId="20" applyNumberFormat="0" applyAlignment="0" applyProtection="0"/>
    <xf numFmtId="0" fontId="241" fillId="14" borderId="20" applyNumberFormat="0" applyAlignment="0" applyProtection="0"/>
    <xf numFmtId="0" fontId="241" fillId="14" borderId="20" applyNumberFormat="0" applyAlignment="0" applyProtection="0"/>
    <xf numFmtId="0" fontId="241" fillId="14" borderId="20" applyNumberFormat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5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" fillId="0" borderId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10" fontId="242" fillId="0" borderId="0" applyFill="0" applyBorder="0" applyAlignment="0" applyProtection="0"/>
    <xf numFmtId="9" fontId="7" fillId="0" borderId="0" applyFont="0" applyFill="0" applyBorder="0" applyAlignment="0" applyProtection="0"/>
    <xf numFmtId="10" fontId="242" fillId="0" borderId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35" fontId="243" fillId="0" borderId="0" applyFill="0" applyBorder="0" applyAlignment="0" applyProtection="0"/>
    <xf numFmtId="3" fontId="7" fillId="0" borderId="0" applyFill="0" applyBorder="0" applyAlignment="0" applyProtection="0"/>
    <xf numFmtId="3" fontId="243" fillId="0" borderId="0" applyFill="0" applyBorder="0" applyAlignment="0" applyProtection="0"/>
    <xf numFmtId="0" fontId="244" fillId="0" borderId="0" applyFill="0" applyBorder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70" fillId="10" borderId="0" applyNumberFormat="0" applyBorder="0" applyAlignment="0" applyProtection="0"/>
    <xf numFmtId="0" fontId="245" fillId="67" borderId="0" applyAlignment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46" fillId="0" borderId="40" applyFill="0" applyProtection="0">
      <alignment horizontal="right" wrapText="1"/>
    </xf>
    <xf numFmtId="0" fontId="246" fillId="0" borderId="0" applyFill="0" applyProtection="0">
      <alignment wrapText="1"/>
    </xf>
    <xf numFmtId="0" fontId="247" fillId="0" borderId="41" applyNumberFormat="0" applyFill="0" applyAlignment="0" applyProtection="0"/>
    <xf numFmtId="0" fontId="2" fillId="0" borderId="0" applyAlignment="0" applyProtection="0"/>
    <xf numFmtId="0" fontId="247" fillId="0" borderId="42" applyNumberFormat="0" applyFill="0" applyAlignment="0" applyProtection="0"/>
    <xf numFmtId="37" fontId="242" fillId="60" borderId="0" applyNumberFormat="0" applyFont="0" applyBorder="0" applyAlignment="0" applyProtection="0"/>
    <xf numFmtId="0" fontId="241" fillId="23" borderId="20" applyNumberFormat="0" applyAlignment="0" applyProtection="0"/>
    <xf numFmtId="0" fontId="104" fillId="0" borderId="0" applyNumberFormat="0" applyFont="0" applyAlignment="0">
      <alignment horizontal="center"/>
    </xf>
    <xf numFmtId="0" fontId="87" fillId="0" borderId="0" applyNumberFormat="0" applyBorder="0" applyAlignment="0"/>
    <xf numFmtId="0" fontId="248" fillId="0" borderId="0" applyAlignment="0"/>
    <xf numFmtId="0" fontId="249" fillId="0" borderId="0" applyAlignment="0"/>
    <xf numFmtId="0" fontId="67" fillId="0" borderId="0" applyAlignment="0"/>
    <xf numFmtId="0" fontId="138" fillId="0" borderId="0" applyNumberFormat="0" applyFill="0" applyBorder="0" applyAlignment="0" applyProtection="0"/>
    <xf numFmtId="0" fontId="250" fillId="0" borderId="0" applyAlignment="0"/>
    <xf numFmtId="0" fontId="23" fillId="0" borderId="0" applyAlignment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3" fillId="0" borderId="0" applyAlignment="0"/>
    <xf numFmtId="0" fontId="251" fillId="0" borderId="0" applyNumberFormat="0" applyFill="0" applyBorder="0" applyAlignment="0" applyProtection="0"/>
    <xf numFmtId="0" fontId="173" fillId="0" borderId="27" applyNumberFormat="0" applyFill="0" applyAlignment="0" applyProtection="0"/>
    <xf numFmtId="0" fontId="177" fillId="0" borderId="30" applyNumberFormat="0" applyFill="0" applyAlignment="0" applyProtection="0"/>
    <xf numFmtId="0" fontId="130" fillId="0" borderId="32" applyNumberFormat="0" applyFill="0" applyAlignment="0" applyProtection="0"/>
    <xf numFmtId="0" fontId="130" fillId="0" borderId="0" applyNumberFormat="0" applyFill="0" applyBorder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7" fillId="0" borderId="44" applyNumberFormat="0" applyFont="0" applyFill="0" applyAlignment="0" applyProtection="0"/>
    <xf numFmtId="0" fontId="7" fillId="0" borderId="44" applyNumberFormat="0" applyFont="0" applyFill="0" applyAlignment="0" applyProtection="0"/>
    <xf numFmtId="0" fontId="254" fillId="0" borderId="43" applyNumberFormat="0" applyFill="0" applyAlignment="0" applyProtection="0"/>
    <xf numFmtId="0" fontId="254" fillId="0" borderId="45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5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5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5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5" applyNumberFormat="0" applyFill="0" applyAlignment="0" applyProtection="0"/>
    <xf numFmtId="0" fontId="254" fillId="0" borderId="43" applyNumberFormat="0" applyFill="0" applyAlignment="0" applyProtection="0"/>
    <xf numFmtId="0" fontId="83" fillId="43" borderId="16" applyNumberFormat="0" applyAlignment="0" applyProtection="0"/>
    <xf numFmtId="38" fontId="75" fillId="0" borderId="0" applyFont="0" applyFill="0" applyBorder="0" applyAlignment="0" applyProtection="0"/>
    <xf numFmtId="40" fontId="75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55" fillId="0" borderId="0"/>
    <xf numFmtId="0" fontId="256" fillId="0" borderId="0"/>
    <xf numFmtId="0" fontId="275" fillId="0" borderId="0"/>
    <xf numFmtId="41" fontId="1" fillId="0" borderId="0" applyFont="0" applyFill="0" applyBorder="0" applyAlignment="0" applyProtection="0"/>
  </cellStyleXfs>
  <cellXfs count="218">
    <xf numFmtId="0" fontId="0" fillId="0" borderId="0" xfId="0"/>
    <xf numFmtId="0" fontId="0" fillId="0" borderId="0" xfId="0" applyBorder="1"/>
    <xf numFmtId="0" fontId="0" fillId="0" borderId="0" xfId="0" applyFill="1" applyBorder="1"/>
    <xf numFmtId="0" fontId="6" fillId="0" borderId="0" xfId="2" applyBorder="1"/>
    <xf numFmtId="0" fontId="257" fillId="0" borderId="0" xfId="0" applyFont="1" applyBorder="1"/>
    <xf numFmtId="0" fontId="258" fillId="0" borderId="0" xfId="0" applyFont="1" applyBorder="1"/>
    <xf numFmtId="0" fontId="259" fillId="68" borderId="46" xfId="0" applyFont="1" applyFill="1" applyBorder="1" applyAlignment="1">
      <alignment horizontal="left" vertical="center"/>
    </xf>
    <xf numFmtId="0" fontId="259" fillId="68" borderId="47" xfId="0" applyFont="1" applyFill="1" applyBorder="1" applyAlignment="1">
      <alignment horizontal="left" vertical="center"/>
    </xf>
    <xf numFmtId="0" fontId="257" fillId="0" borderId="46" xfId="0" applyFont="1" applyBorder="1" applyAlignment="1">
      <alignment horizontal="left" vertical="center"/>
    </xf>
    <xf numFmtId="0" fontId="257" fillId="0" borderId="47" xfId="0" applyFont="1" applyBorder="1" applyAlignment="1">
      <alignment horizontal="left" vertical="center"/>
    </xf>
    <xf numFmtId="9" fontId="257" fillId="0" borderId="48" xfId="1" applyNumberFormat="1" applyFont="1" applyBorder="1" applyAlignment="1">
      <alignment horizontal="center" vertical="center"/>
    </xf>
    <xf numFmtId="0" fontId="257" fillId="69" borderId="46" xfId="0" applyFont="1" applyFill="1" applyBorder="1" applyAlignment="1">
      <alignment horizontal="left" vertical="center"/>
    </xf>
    <xf numFmtId="0" fontId="257" fillId="69" borderId="47" xfId="0" applyFont="1" applyFill="1" applyBorder="1" applyAlignment="1">
      <alignment horizontal="left" vertical="center"/>
    </xf>
    <xf numFmtId="9" fontId="257" fillId="69" borderId="48" xfId="1" applyNumberFormat="1" applyFont="1" applyFill="1" applyBorder="1" applyAlignment="1">
      <alignment horizontal="center" vertical="center"/>
    </xf>
    <xf numFmtId="0" fontId="258" fillId="0" borderId="0" xfId="0" applyFont="1" applyBorder="1" applyAlignment="1">
      <alignment horizontal="left" vertical="center"/>
    </xf>
    <xf numFmtId="0" fontId="257" fillId="0" borderId="0" xfId="0" applyFont="1" applyBorder="1" applyAlignment="1">
      <alignment horizontal="left" vertical="center"/>
    </xf>
    <xf numFmtId="0" fontId="259" fillId="68" borderId="0" xfId="0" applyFont="1" applyFill="1" applyBorder="1" applyAlignment="1">
      <alignment horizontal="left" vertical="center"/>
    </xf>
    <xf numFmtId="0" fontId="259" fillId="68" borderId="0" xfId="0" applyFont="1" applyFill="1" applyAlignment="1">
      <alignment horizontal="center" vertical="center"/>
    </xf>
    <xf numFmtId="0" fontId="257" fillId="0" borderId="0" xfId="0" applyFont="1" applyFill="1" applyBorder="1" applyAlignment="1">
      <alignment horizontal="left" vertical="center"/>
    </xf>
    <xf numFmtId="9" fontId="257" fillId="0" borderId="0" xfId="1" applyFont="1" applyFill="1" applyBorder="1" applyAlignment="1">
      <alignment horizontal="center" vertical="center"/>
    </xf>
    <xf numFmtId="0" fontId="257" fillId="0" borderId="0" xfId="0" applyFont="1" applyAlignment="1">
      <alignment horizontal="left" vertical="center"/>
    </xf>
    <xf numFmtId="0" fontId="257" fillId="0" borderId="0" xfId="0" applyFont="1" applyFill="1" applyAlignment="1">
      <alignment horizontal="left" vertical="center"/>
    </xf>
    <xf numFmtId="0" fontId="259" fillId="68" borderId="47" xfId="0" applyFont="1" applyFill="1" applyBorder="1" applyAlignment="1">
      <alignment horizontal="center" vertical="center"/>
    </xf>
    <xf numFmtId="0" fontId="259" fillId="68" borderId="49" xfId="0" applyFont="1" applyFill="1" applyBorder="1" applyAlignment="1">
      <alignment horizontal="left" vertical="center"/>
    </xf>
    <xf numFmtId="9" fontId="257" fillId="0" borderId="47" xfId="1" applyNumberFormat="1" applyFont="1" applyBorder="1" applyAlignment="1">
      <alignment horizontal="center" vertical="center"/>
    </xf>
    <xf numFmtId="0" fontId="257" fillId="0" borderId="49" xfId="0" applyFont="1" applyBorder="1" applyAlignment="1">
      <alignment horizontal="left" vertical="center"/>
    </xf>
    <xf numFmtId="9" fontId="257" fillId="69" borderId="47" xfId="1" applyNumberFormat="1" applyFont="1" applyFill="1" applyBorder="1" applyAlignment="1">
      <alignment horizontal="center" vertical="center"/>
    </xf>
    <xf numFmtId="0" fontId="257" fillId="69" borderId="49" xfId="0" applyFont="1" applyFill="1" applyBorder="1" applyAlignment="1">
      <alignment horizontal="left" vertical="center"/>
    </xf>
    <xf numFmtId="0" fontId="257" fillId="0" borderId="0" xfId="0" applyFont="1" applyFill="1"/>
    <xf numFmtId="0" fontId="257" fillId="0" borderId="0" xfId="0" applyFont="1"/>
    <xf numFmtId="0" fontId="6" fillId="0" borderId="0" xfId="2" applyAlignment="1">
      <alignment vertical="center"/>
    </xf>
    <xf numFmtId="0" fontId="257" fillId="71" borderId="0" xfId="0" applyFont="1" applyFill="1" applyAlignment="1">
      <alignment horizontal="right"/>
    </xf>
    <xf numFmtId="0" fontId="0" fillId="71" borderId="0" xfId="0" applyFill="1" applyBorder="1" applyAlignment="1">
      <alignment horizontal="right"/>
    </xf>
    <xf numFmtId="0" fontId="0" fillId="71" borderId="0" xfId="0" applyFill="1" applyBorder="1"/>
    <xf numFmtId="3" fontId="0" fillId="0" borderId="0" xfId="0" applyNumberFormat="1"/>
    <xf numFmtId="0" fontId="0" fillId="0" borderId="15" xfId="0" applyBorder="1"/>
    <xf numFmtId="0" fontId="258" fillId="0" borderId="51" xfId="0" applyFont="1" applyFill="1" applyBorder="1" applyAlignment="1">
      <alignment vertical="center"/>
    </xf>
    <xf numFmtId="17" fontId="58" fillId="0" borderId="26" xfId="0" quotePrefix="1" applyNumberFormat="1" applyFont="1" applyFill="1" applyBorder="1" applyAlignment="1">
      <alignment horizontal="center" vertical="center"/>
    </xf>
    <xf numFmtId="172" fontId="261" fillId="0" borderId="0" xfId="0" applyNumberFormat="1" applyFont="1" applyFill="1" applyBorder="1" applyAlignment="1">
      <alignment horizontal="center" vertical="center"/>
    </xf>
    <xf numFmtId="0" fontId="258" fillId="70" borderId="0" xfId="0" applyFont="1" applyFill="1" applyBorder="1" applyAlignment="1">
      <alignment vertical="center"/>
    </xf>
    <xf numFmtId="172" fontId="262" fillId="0" borderId="0" xfId="0" applyNumberFormat="1" applyFont="1" applyFill="1" applyBorder="1" applyAlignment="1">
      <alignment horizontal="center" vertical="center"/>
    </xf>
    <xf numFmtId="0" fontId="257" fillId="70" borderId="0" xfId="0" applyFont="1" applyFill="1" applyBorder="1" applyAlignment="1">
      <alignment vertical="center"/>
    </xf>
    <xf numFmtId="0" fontId="258" fillId="0" borderId="0" xfId="0" applyFont="1"/>
    <xf numFmtId="0" fontId="258" fillId="70" borderId="0" xfId="0" applyFont="1" applyFill="1" applyAlignment="1">
      <alignment vertical="center"/>
    </xf>
    <xf numFmtId="260" fontId="264" fillId="0" borderId="0" xfId="0" applyNumberFormat="1" applyFont="1" applyFill="1" applyBorder="1" applyAlignment="1">
      <alignment horizontal="center" vertical="center"/>
    </xf>
    <xf numFmtId="0" fontId="265" fillId="0" borderId="0" xfId="2" applyFont="1" applyAlignment="1">
      <alignment vertical="center"/>
    </xf>
    <xf numFmtId="0" fontId="0" fillId="71" borderId="0" xfId="0" applyFill="1"/>
    <xf numFmtId="0" fontId="258" fillId="0" borderId="50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257" fillId="0" borderId="0" xfId="0" applyFont="1" applyAlignment="1">
      <alignment horizontal="right"/>
    </xf>
    <xf numFmtId="0" fontId="257" fillId="71" borderId="0" xfId="0" applyFont="1" applyFill="1" applyBorder="1" applyAlignment="1">
      <alignment vertical="center"/>
    </xf>
    <xf numFmtId="0" fontId="266" fillId="70" borderId="0" xfId="0" applyFont="1" applyFill="1" applyBorder="1" applyAlignment="1">
      <alignment vertical="center"/>
    </xf>
    <xf numFmtId="172" fontId="266" fillId="70" borderId="0" xfId="0" applyNumberFormat="1" applyFont="1" applyFill="1" applyBorder="1" applyAlignment="1">
      <alignment horizontal="center" vertical="center"/>
    </xf>
    <xf numFmtId="172" fontId="261" fillId="71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257" fillId="0" borderId="0" xfId="0" applyFont="1" applyFill="1" applyBorder="1" applyAlignment="1">
      <alignment vertical="center"/>
    </xf>
    <xf numFmtId="3" fontId="261" fillId="0" borderId="0" xfId="0" applyNumberFormat="1" applyFont="1" applyFill="1" applyAlignment="1">
      <alignment horizontal="center" vertical="center"/>
    </xf>
    <xf numFmtId="0" fontId="258" fillId="0" borderId="0" xfId="0" applyFont="1" applyFill="1" applyBorder="1" applyAlignment="1">
      <alignment vertical="center"/>
    </xf>
    <xf numFmtId="0" fontId="258" fillId="71" borderId="0" xfId="0" applyFont="1" applyFill="1" applyAlignment="1">
      <alignment horizontal="left"/>
    </xf>
    <xf numFmtId="0" fontId="257" fillId="71" borderId="0" xfId="0" applyFont="1" applyFill="1" applyAlignment="1">
      <alignment horizontal="left"/>
    </xf>
    <xf numFmtId="0" fontId="257" fillId="70" borderId="0" xfId="0" applyFont="1" applyFill="1"/>
    <xf numFmtId="9" fontId="257" fillId="70" borderId="0" xfId="1" applyFont="1" applyFill="1" applyAlignment="1">
      <alignment horizontal="left"/>
    </xf>
    <xf numFmtId="3" fontId="257" fillId="0" borderId="0" xfId="0" applyNumberFormat="1" applyFont="1" applyFill="1" applyBorder="1" applyAlignment="1">
      <alignment horizontal="center" vertical="center"/>
    </xf>
    <xf numFmtId="0" fontId="258" fillId="70" borderId="0" xfId="0" applyFont="1" applyFill="1"/>
    <xf numFmtId="3" fontId="258" fillId="70" borderId="0" xfId="0" applyNumberFormat="1" applyFont="1" applyFill="1" applyBorder="1" applyAlignment="1">
      <alignment horizontal="center" vertical="center"/>
    </xf>
    <xf numFmtId="0" fontId="3" fillId="0" borderId="0" xfId="0" applyFont="1"/>
    <xf numFmtId="0" fontId="267" fillId="0" borderId="0" xfId="0" applyFont="1"/>
    <xf numFmtId="0" fontId="268" fillId="0" borderId="0" xfId="0" applyNumberFormat="1" applyFont="1" applyFill="1" applyBorder="1" applyAlignment="1">
      <alignment horizontal="center" vertical="center"/>
    </xf>
    <xf numFmtId="0" fontId="269" fillId="70" borderId="0" xfId="0" applyNumberFormat="1" applyFont="1" applyFill="1"/>
    <xf numFmtId="0" fontId="58" fillId="0" borderId="52" xfId="0" applyFont="1" applyFill="1" applyBorder="1" applyAlignment="1">
      <alignment horizontal="left" vertical="center"/>
    </xf>
    <xf numFmtId="0" fontId="258" fillId="0" borderId="0" xfId="0" applyFont="1" applyFill="1"/>
    <xf numFmtId="0" fontId="258" fillId="71" borderId="0" xfId="0" applyFont="1" applyFill="1" applyBorder="1"/>
    <xf numFmtId="0" fontId="257" fillId="71" borderId="0" xfId="0" applyFont="1" applyFill="1" applyBorder="1"/>
    <xf numFmtId="0" fontId="257" fillId="71" borderId="0" xfId="0" applyFont="1" applyFill="1"/>
    <xf numFmtId="0" fontId="257" fillId="0" borderId="0" xfId="0" applyFont="1" applyFill="1" applyAlignment="1">
      <alignment horizontal="left"/>
    </xf>
    <xf numFmtId="0" fontId="257" fillId="0" borderId="0" xfId="0" applyFont="1" applyAlignment="1">
      <alignment horizontal="left"/>
    </xf>
    <xf numFmtId="0" fontId="267" fillId="71" borderId="0" xfId="0" applyFont="1" applyFill="1"/>
    <xf numFmtId="0" fontId="270" fillId="71" borderId="0" xfId="0" applyNumberFormat="1" applyFont="1" applyFill="1" applyBorder="1" applyAlignment="1">
      <alignment horizontal="center" vertical="center"/>
    </xf>
    <xf numFmtId="0" fontId="258" fillId="0" borderId="0" xfId="0" applyFont="1" applyAlignment="1">
      <alignment horizontal="left"/>
    </xf>
    <xf numFmtId="3" fontId="261" fillId="0" borderId="0" xfId="0" applyNumberFormat="1" applyFont="1" applyAlignment="1">
      <alignment horizontal="center" vertical="center"/>
    </xf>
    <xf numFmtId="0" fontId="258" fillId="71" borderId="0" xfId="0" applyFont="1" applyFill="1" applyAlignment="1">
      <alignment horizontal="center"/>
    </xf>
    <xf numFmtId="9" fontId="257" fillId="0" borderId="0" xfId="1" applyFont="1" applyFill="1" applyAlignment="1">
      <alignment horizontal="left"/>
    </xf>
    <xf numFmtId="3" fontId="268" fillId="0" borderId="0" xfId="0" applyNumberFormat="1" applyFont="1" applyFill="1"/>
    <xf numFmtId="0" fontId="269" fillId="0" borderId="0" xfId="0" applyNumberFormat="1" applyFont="1" applyFill="1"/>
    <xf numFmtId="0" fontId="258" fillId="0" borderId="0" xfId="0" applyFont="1" applyFill="1" applyAlignment="1">
      <alignment horizontal="left"/>
    </xf>
    <xf numFmtId="9" fontId="268" fillId="0" borderId="0" xfId="1" applyFont="1" applyFill="1" applyBorder="1" applyAlignment="1">
      <alignment horizontal="center" vertical="center"/>
    </xf>
    <xf numFmtId="0" fontId="3" fillId="70" borderId="0" xfId="0" applyFont="1" applyFill="1"/>
    <xf numFmtId="0" fontId="258" fillId="70" borderId="0" xfId="0" applyFont="1" applyFill="1" applyBorder="1"/>
    <xf numFmtId="0" fontId="257" fillId="0" borderId="0" xfId="0" applyFont="1" applyFill="1" applyAlignment="1">
      <alignment horizontal="right"/>
    </xf>
    <xf numFmtId="0" fontId="257" fillId="0" borderId="0" xfId="0" applyFont="1" applyFill="1" applyBorder="1" applyAlignment="1">
      <alignment horizontal="right"/>
    </xf>
    <xf numFmtId="3" fontId="271" fillId="71" borderId="0" xfId="0" applyNumberFormat="1" applyFont="1" applyFill="1" applyBorder="1" applyAlignment="1">
      <alignment horizontal="center"/>
    </xf>
    <xf numFmtId="0" fontId="257" fillId="0" borderId="0" xfId="0" applyFont="1" applyFill="1" applyAlignment="1">
      <alignment vertical="center"/>
    </xf>
    <xf numFmtId="0" fontId="0" fillId="0" borderId="0" xfId="0" applyNumberFormat="1"/>
    <xf numFmtId="0" fontId="263" fillId="0" borderId="0" xfId="0" applyFont="1" applyFill="1" applyAlignment="1">
      <alignment horizontal="left" vertical="center" indent="2"/>
    </xf>
    <xf numFmtId="172" fontId="262" fillId="70" borderId="0" xfId="0" applyNumberFormat="1" applyFont="1" applyFill="1" applyBorder="1" applyAlignment="1">
      <alignment horizontal="center" vertical="center"/>
    </xf>
    <xf numFmtId="172" fontId="261" fillId="70" borderId="0" xfId="0" applyNumberFormat="1" applyFont="1" applyFill="1" applyBorder="1" applyAlignment="1">
      <alignment horizontal="center" vertical="center"/>
    </xf>
    <xf numFmtId="172" fontId="0" fillId="0" borderId="0" xfId="0" applyNumberFormat="1" applyFill="1" applyBorder="1"/>
    <xf numFmtId="3" fontId="0" fillId="0" borderId="0" xfId="0" applyNumberFormat="1" applyFill="1" applyBorder="1"/>
    <xf numFmtId="3" fontId="261" fillId="71" borderId="0" xfId="0" applyNumberFormat="1" applyFont="1" applyFill="1" applyBorder="1" applyAlignment="1">
      <alignment horizontal="center" vertical="center"/>
    </xf>
    <xf numFmtId="3" fontId="258" fillId="0" borderId="0" xfId="0" applyNumberFormat="1" applyFont="1" applyFill="1" applyAlignment="1">
      <alignment horizontal="center"/>
    </xf>
    <xf numFmtId="3" fontId="258" fillId="70" borderId="0" xfId="0" applyNumberFormat="1" applyFont="1" applyFill="1" applyAlignment="1">
      <alignment horizontal="center"/>
    </xf>
    <xf numFmtId="9" fontId="257" fillId="0" borderId="0" xfId="1" applyFont="1" applyFill="1" applyAlignment="1">
      <alignment horizontal="center"/>
    </xf>
    <xf numFmtId="3" fontId="257" fillId="0" borderId="0" xfId="0" applyNumberFormat="1" applyFont="1" applyFill="1" applyAlignment="1">
      <alignment horizontal="center"/>
    </xf>
    <xf numFmtId="3" fontId="258" fillId="70" borderId="0" xfId="0" applyNumberFormat="1" applyFont="1" applyFill="1" applyBorder="1"/>
    <xf numFmtId="0" fontId="258" fillId="70" borderId="0" xfId="0" applyFont="1" applyFill="1" applyAlignment="1">
      <alignment wrapText="1"/>
    </xf>
    <xf numFmtId="3" fontId="257" fillId="71" borderId="0" xfId="0" applyNumberFormat="1" applyFont="1" applyFill="1" applyBorder="1" applyAlignment="1">
      <alignment vertical="center"/>
    </xf>
    <xf numFmtId="3" fontId="269" fillId="70" borderId="0" xfId="0" applyNumberFormat="1" applyFont="1" applyFill="1" applyBorder="1" applyAlignment="1">
      <alignment horizontal="center" vertical="center"/>
    </xf>
    <xf numFmtId="3" fontId="268" fillId="0" borderId="0" xfId="0" applyNumberFormat="1" applyFont="1" applyFill="1" applyBorder="1" applyAlignment="1">
      <alignment horizontal="center" vertical="center"/>
    </xf>
    <xf numFmtId="3" fontId="269" fillId="0" borderId="0" xfId="0" applyNumberFormat="1" applyFont="1" applyFill="1" applyBorder="1" applyAlignment="1">
      <alignment horizontal="center" vertical="center"/>
    </xf>
    <xf numFmtId="3" fontId="269" fillId="0" borderId="0" xfId="0" applyNumberFormat="1" applyFont="1" applyFill="1" applyAlignment="1">
      <alignment horizontal="center"/>
    </xf>
    <xf numFmtId="3" fontId="269" fillId="70" borderId="0" xfId="0" applyNumberFormat="1" applyFont="1" applyFill="1" applyAlignment="1">
      <alignment horizontal="center"/>
    </xf>
    <xf numFmtId="0" fontId="0" fillId="0" borderId="0" xfId="0" applyFont="1" applyFill="1"/>
    <xf numFmtId="3" fontId="3" fillId="0" borderId="0" xfId="0" applyNumberFormat="1" applyFont="1"/>
    <xf numFmtId="17" fontId="258" fillId="0" borderId="51" xfId="0" applyNumberFormat="1" applyFont="1" applyFill="1" applyBorder="1" applyAlignment="1">
      <alignment horizontal="center" vertical="center"/>
    </xf>
    <xf numFmtId="0" fontId="258" fillId="0" borderId="53" xfId="0" applyFont="1" applyFill="1" applyBorder="1" applyAlignment="1">
      <alignment vertical="center"/>
    </xf>
    <xf numFmtId="0" fontId="258" fillId="70" borderId="0" xfId="0" applyFont="1" applyFill="1" applyAlignment="1">
      <alignment horizontal="center" vertical="center"/>
    </xf>
    <xf numFmtId="0" fontId="3" fillId="71" borderId="0" xfId="0" applyFont="1" applyFill="1" applyBorder="1"/>
    <xf numFmtId="3" fontId="272" fillId="71" borderId="0" xfId="0" applyNumberFormat="1" applyFont="1" applyFill="1" applyBorder="1" applyAlignment="1">
      <alignment horizontal="center"/>
    </xf>
    <xf numFmtId="0" fontId="273" fillId="71" borderId="0" xfId="0" applyFont="1" applyFill="1" applyBorder="1" applyAlignment="1">
      <alignment horizontal="left"/>
    </xf>
    <xf numFmtId="0" fontId="274" fillId="70" borderId="0" xfId="0" applyFont="1" applyFill="1" applyBorder="1" applyAlignment="1">
      <alignment horizontal="left"/>
    </xf>
    <xf numFmtId="3" fontId="272" fillId="70" borderId="0" xfId="0" applyNumberFormat="1" applyFont="1" applyFill="1" applyBorder="1" applyAlignment="1">
      <alignment horizontal="center"/>
    </xf>
    <xf numFmtId="0" fontId="273" fillId="71" borderId="0" xfId="0" applyFont="1" applyFill="1" applyBorder="1" applyAlignment="1">
      <alignment horizontal="left" vertical="center" wrapText="1"/>
    </xf>
    <xf numFmtId="9" fontId="271" fillId="71" borderId="0" xfId="1" applyFont="1" applyFill="1" applyBorder="1" applyAlignment="1">
      <alignment horizontal="center"/>
    </xf>
    <xf numFmtId="0" fontId="257" fillId="71" borderId="0" xfId="0" applyFont="1" applyFill="1" applyBorder="1" applyAlignment="1">
      <alignment horizontal="center"/>
    </xf>
    <xf numFmtId="0" fontId="257" fillId="0" borderId="0" xfId="0" applyFont="1" applyFill="1" applyAlignment="1">
      <alignment horizontal="center"/>
    </xf>
    <xf numFmtId="0" fontId="257" fillId="71" borderId="0" xfId="0" applyFont="1" applyFill="1" applyAlignment="1">
      <alignment horizontal="center"/>
    </xf>
    <xf numFmtId="0" fontId="257" fillId="0" borderId="0" xfId="0" applyFont="1" applyAlignment="1">
      <alignment horizontal="center"/>
    </xf>
    <xf numFmtId="0" fontId="267" fillId="71" borderId="0" xfId="0" applyFont="1" applyFill="1" applyAlignment="1">
      <alignment horizontal="center"/>
    </xf>
    <xf numFmtId="3" fontId="258" fillId="70" borderId="0" xfId="0" applyNumberFormat="1" applyFont="1" applyFill="1" applyBorder="1" applyAlignment="1">
      <alignment horizontal="center"/>
    </xf>
    <xf numFmtId="3" fontId="257" fillId="71" borderId="0" xfId="0" applyNumberFormat="1" applyFont="1" applyFill="1"/>
    <xf numFmtId="3" fontId="0" fillId="0" borderId="0" xfId="0" applyNumberFormat="1" applyFill="1"/>
    <xf numFmtId="351" fontId="258" fillId="70" borderId="0" xfId="0" applyNumberFormat="1" applyFont="1" applyFill="1"/>
    <xf numFmtId="39" fontId="0" fillId="0" borderId="0" xfId="0" applyNumberFormat="1"/>
    <xf numFmtId="0" fontId="3" fillId="71" borderId="0" xfId="0" applyFont="1" applyFill="1"/>
    <xf numFmtId="0" fontId="3" fillId="0" borderId="0" xfId="0" applyFont="1" applyFill="1"/>
    <xf numFmtId="0" fontId="275" fillId="0" borderId="0" xfId="9376"/>
    <xf numFmtId="0" fontId="275" fillId="0" borderId="0" xfId="9376" applyAlignment="1">
      <alignment horizontal="center"/>
    </xf>
    <xf numFmtId="0" fontId="277" fillId="0" borderId="0" xfId="9376" applyFont="1"/>
    <xf numFmtId="0" fontId="275" fillId="0" borderId="0" xfId="9376" applyBorder="1"/>
    <xf numFmtId="0" fontId="278" fillId="0" borderId="54" xfId="9376" applyFont="1" applyBorder="1" applyAlignment="1">
      <alignment horizontal="center"/>
    </xf>
    <xf numFmtId="0" fontId="278" fillId="0" borderId="55" xfId="9376" applyFont="1" applyBorder="1" applyAlignment="1"/>
    <xf numFmtId="0" fontId="278" fillId="0" borderId="56" xfId="9376" applyFont="1" applyBorder="1" applyAlignment="1"/>
    <xf numFmtId="0" fontId="275" fillId="0" borderId="54" xfId="9376" applyFont="1" applyBorder="1"/>
    <xf numFmtId="235" fontId="275" fillId="0" borderId="54" xfId="9376" applyNumberFormat="1" applyBorder="1"/>
    <xf numFmtId="167" fontId="5" fillId="0" borderId="0" xfId="1" applyNumberFormat="1" applyFont="1"/>
    <xf numFmtId="167" fontId="3" fillId="0" borderId="0" xfId="1" applyNumberFormat="1" applyFont="1"/>
    <xf numFmtId="235" fontId="275" fillId="0" borderId="0" xfId="9376" applyNumberFormat="1"/>
    <xf numFmtId="0" fontId="275" fillId="0" borderId="0" xfId="9376" applyNumberFormat="1"/>
    <xf numFmtId="235" fontId="275" fillId="72" borderId="54" xfId="9376" applyNumberFormat="1" applyFill="1" applyBorder="1"/>
    <xf numFmtId="0" fontId="58" fillId="0" borderId="57" xfId="9376" applyFont="1" applyFill="1" applyBorder="1"/>
    <xf numFmtId="0" fontId="58" fillId="0" borderId="54" xfId="9376" applyFont="1" applyBorder="1"/>
    <xf numFmtId="0" fontId="275" fillId="0" borderId="54" xfId="9376" applyFont="1" applyFill="1" applyBorder="1"/>
    <xf numFmtId="3" fontId="275" fillId="0" borderId="58" xfId="9376" applyNumberFormat="1" applyFill="1" applyBorder="1"/>
    <xf numFmtId="3" fontId="275" fillId="0" borderId="0" xfId="9376" applyNumberFormat="1"/>
    <xf numFmtId="3" fontId="275" fillId="0" borderId="54" xfId="9376" applyNumberFormat="1" applyFont="1" applyBorder="1"/>
    <xf numFmtId="8" fontId="275" fillId="0" borderId="54" xfId="9376" applyNumberFormat="1" applyFont="1" applyBorder="1"/>
    <xf numFmtId="265" fontId="275" fillId="0" borderId="54" xfId="9376" applyNumberFormat="1" applyBorder="1"/>
    <xf numFmtId="265" fontId="275" fillId="72" borderId="54" xfId="9376" applyNumberFormat="1" applyFill="1" applyBorder="1"/>
    <xf numFmtId="3" fontId="275" fillId="0" borderId="54" xfId="9376" applyNumberFormat="1" applyBorder="1"/>
    <xf numFmtId="3" fontId="275" fillId="72" borderId="54" xfId="9376" applyNumberFormat="1" applyFill="1" applyBorder="1"/>
    <xf numFmtId="0" fontId="275" fillId="0" borderId="56" xfId="9376" applyBorder="1"/>
    <xf numFmtId="0" fontId="279" fillId="0" borderId="56" xfId="9376" applyFont="1" applyBorder="1"/>
    <xf numFmtId="0" fontId="58" fillId="0" borderId="0" xfId="9376" applyFont="1"/>
    <xf numFmtId="0" fontId="58" fillId="72" borderId="0" xfId="9376" applyFont="1" applyFill="1"/>
    <xf numFmtId="0" fontId="276" fillId="0" borderId="0" xfId="9376" applyFont="1" applyFill="1" applyBorder="1" applyAlignment="1">
      <alignment horizontal="center" vertical="center"/>
    </xf>
    <xf numFmtId="0" fontId="275" fillId="0" borderId="0" xfId="9376" applyFont="1" applyFill="1" applyBorder="1"/>
    <xf numFmtId="0" fontId="58" fillId="0" borderId="0" xfId="9376" applyFont="1" applyFill="1" applyAlignment="1">
      <alignment horizontal="center"/>
    </xf>
    <xf numFmtId="0" fontId="275" fillId="0" borderId="0" xfId="9376" applyFill="1"/>
    <xf numFmtId="235" fontId="275" fillId="0" borderId="0" xfId="9376" applyNumberFormat="1" applyFill="1" applyBorder="1"/>
    <xf numFmtId="167" fontId="5" fillId="0" borderId="0" xfId="1" applyNumberFormat="1" applyFont="1" applyFill="1"/>
    <xf numFmtId="0" fontId="278" fillId="0" borderId="0" xfId="9376" applyFont="1" applyFill="1" applyBorder="1" applyAlignment="1">
      <alignment horizontal="left"/>
    </xf>
    <xf numFmtId="265" fontId="275" fillId="0" borderId="0" xfId="9376" applyNumberFormat="1" applyFill="1" applyBorder="1"/>
    <xf numFmtId="3" fontId="275" fillId="0" borderId="0" xfId="9376" applyNumberFormat="1" applyFill="1" applyBorder="1"/>
    <xf numFmtId="0" fontId="275" fillId="0" borderId="0" xfId="9376" applyFill="1" applyBorder="1"/>
    <xf numFmtId="9" fontId="3" fillId="0" borderId="2" xfId="1" applyFont="1" applyBorder="1"/>
    <xf numFmtId="14" fontId="275" fillId="0" borderId="0" xfId="9376" applyNumberFormat="1" applyFill="1"/>
    <xf numFmtId="9" fontId="3" fillId="0" borderId="0" xfId="1" applyFont="1"/>
    <xf numFmtId="235" fontId="275" fillId="0" borderId="54" xfId="9376" applyNumberFormat="1" applyFill="1" applyBorder="1"/>
    <xf numFmtId="265" fontId="275" fillId="0" borderId="54" xfId="9376" applyNumberFormat="1" applyFont="1" applyFill="1" applyBorder="1"/>
    <xf numFmtId="14" fontId="58" fillId="0" borderId="0" xfId="9376" applyNumberFormat="1" applyFont="1" applyFill="1"/>
    <xf numFmtId="0" fontId="0" fillId="72" borderId="0" xfId="0" applyFill="1"/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3" fontId="257" fillId="0" borderId="0" xfId="0" applyNumberFormat="1" applyFont="1" applyFill="1" applyAlignment="1">
      <alignment horizontal="left" vertical="center"/>
    </xf>
    <xf numFmtId="3" fontId="257" fillId="0" borderId="0" xfId="0" applyNumberFormat="1" applyFont="1" applyAlignment="1">
      <alignment horizontal="left" vertical="center"/>
    </xf>
    <xf numFmtId="9" fontId="0" fillId="0" borderId="0" xfId="1" applyFont="1"/>
    <xf numFmtId="3" fontId="257" fillId="0" borderId="0" xfId="0" applyNumberFormat="1" applyFont="1" applyFill="1" applyAlignment="1">
      <alignment horizontal="center" vertical="center"/>
    </xf>
    <xf numFmtId="3" fontId="0" fillId="0" borderId="0" xfId="0" applyNumberFormat="1" applyAlignment="1">
      <alignment horizontal="center"/>
    </xf>
    <xf numFmtId="3" fontId="4" fillId="68" borderId="0" xfId="0" applyNumberFormat="1" applyFont="1" applyFill="1" applyAlignment="1">
      <alignment horizontal="center" wrapText="1"/>
    </xf>
    <xf numFmtId="3" fontId="4" fillId="68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wrapText="1"/>
    </xf>
    <xf numFmtId="0" fontId="3" fillId="0" borderId="0" xfId="0" applyFont="1" applyAlignment="1"/>
    <xf numFmtId="0" fontId="258" fillId="70" borderId="0" xfId="0" applyFont="1" applyFill="1" applyBorder="1" applyAlignment="1">
      <alignment horizontal="center" vertical="center"/>
    </xf>
    <xf numFmtId="9" fontId="275" fillId="0" borderId="0" xfId="1" applyFont="1"/>
    <xf numFmtId="265" fontId="0" fillId="0" borderId="0" xfId="0" applyNumberFormat="1"/>
    <xf numFmtId="41" fontId="0" fillId="0" borderId="0" xfId="0" applyNumberFormat="1"/>
    <xf numFmtId="1" fontId="0" fillId="0" borderId="0" xfId="0" applyNumberFormat="1"/>
    <xf numFmtId="1" fontId="0" fillId="0" borderId="0" xfId="0" applyNumberFormat="1" applyFill="1"/>
    <xf numFmtId="174" fontId="0" fillId="0" borderId="0" xfId="0" applyNumberFormat="1"/>
    <xf numFmtId="3" fontId="4" fillId="68" borderId="0" xfId="0" applyNumberFormat="1" applyFont="1" applyFill="1" applyAlignment="1">
      <alignment horizontal="center"/>
    </xf>
    <xf numFmtId="3" fontId="259" fillId="0" borderId="0" xfId="0" applyNumberFormat="1" applyFont="1" applyFill="1" applyAlignment="1">
      <alignment horizontal="left" vertical="center"/>
    </xf>
    <xf numFmtId="0" fontId="280" fillId="0" borderId="0" xfId="0" applyFont="1" applyAlignment="1">
      <alignment horizontal="center" vertical="center"/>
    </xf>
    <xf numFmtId="0" fontId="280" fillId="0" borderId="0" xfId="0" applyFont="1"/>
    <xf numFmtId="0" fontId="258" fillId="0" borderId="0" xfId="0" applyFont="1" applyFill="1" applyAlignment="1">
      <alignment horizontal="center" vertical="center"/>
    </xf>
    <xf numFmtId="3" fontId="258" fillId="0" borderId="0" xfId="0" applyNumberFormat="1" applyFont="1" applyFill="1" applyBorder="1" applyAlignment="1">
      <alignment horizontal="center" vertical="center"/>
    </xf>
    <xf numFmtId="41" fontId="0" fillId="0" borderId="0" xfId="9377" applyFont="1"/>
    <xf numFmtId="0" fontId="259" fillId="68" borderId="0" xfId="0" applyFont="1" applyFill="1" applyBorder="1" applyAlignment="1">
      <alignment horizontal="left" vertical="center"/>
    </xf>
    <xf numFmtId="0" fontId="257" fillId="0" borderId="0" xfId="0" applyFont="1" applyAlignment="1">
      <alignment horizontal="left" vertical="center" wrapText="1"/>
    </xf>
    <xf numFmtId="0" fontId="276" fillId="0" borderId="37" xfId="9376" applyFont="1" applyFill="1" applyBorder="1" applyAlignment="1">
      <alignment horizontal="center" vertical="center"/>
    </xf>
    <xf numFmtId="0" fontId="278" fillId="0" borderId="55" xfId="9376" applyFont="1" applyBorder="1" applyAlignment="1">
      <alignment horizontal="left"/>
    </xf>
    <xf numFmtId="0" fontId="3" fillId="0" borderId="0" xfId="0" applyFont="1" applyAlignment="1">
      <alignment horizontal="center"/>
    </xf>
    <xf numFmtId="0" fontId="240" fillId="0" borderId="0" xfId="0" applyFont="1"/>
  </cellXfs>
  <cellStyles count="9378">
    <cellStyle name="_x0013_" xfId="3"/>
    <cellStyle name="-" xfId="4"/>
    <cellStyle name=" 1" xfId="5"/>
    <cellStyle name="_x000a_shell=progma" xfId="6"/>
    <cellStyle name="#" xfId="7"/>
    <cellStyle name="%" xfId="8"/>
    <cellStyle name="%.00" xfId="9"/>
    <cellStyle name="%_~1245251" xfId="10"/>
    <cellStyle name="%_Agenda Budget-Piano" xfId="11"/>
    <cellStyle name="%_Aggregato LAO_Agosto4" xfId="12"/>
    <cellStyle name="%_Argentina novembre 2004 x Emanuela_1" xfId="13"/>
    <cellStyle name="%_Base Dati Valori Actual" xfId="14"/>
    <cellStyle name="%_Base Dati Valori Forecast FY" xfId="15"/>
    <cellStyle name="%_Base Dati Valori Full Year" xfId="16"/>
    <cellStyle name="%_Base Dati Valori Piano" xfId="17"/>
    <cellStyle name="%_Base Dati Valori Year" xfId="18"/>
    <cellStyle name="%_Base Dati Valori YTD" xfId="19"/>
    <cellStyle name="%_Base dati YTD" xfId="20"/>
    <cellStyle name="%_BS 2002" xfId="21"/>
    <cellStyle name="%_BS Forecast 2002" xfId="22"/>
    <cellStyle name="%_BS Full Year 2001" xfId="23"/>
    <cellStyle name="%_BU Balance Sheets" xfId="24"/>
    <cellStyle name="%_BU Cash flow" xfId="25"/>
    <cellStyle name="%_BUDGET E PIANO IAS 2005_2007_Bolivia_1503_1" xfId="26"/>
    <cellStyle name="%_Cartel1" xfId="27"/>
    <cellStyle name="%_Cartel1_1" xfId="28"/>
    <cellStyle name="%_Cartel1_1_1° Margine YTD" xfId="29"/>
    <cellStyle name="%_Cartel1_1_2 - Data Book BU Plan 04_06-Financial Results-Nuovo" xfId="30"/>
    <cellStyle name="%_Cartel1_1_2 - Financial Results - BU Internet &amp; Media" xfId="31"/>
    <cellStyle name="%_Cartel1_1_3a - Consolidation Area Analysis" xfId="32"/>
    <cellStyle name="%_Cartel1_1_5 - Budget Investimenti Plan 04-06. TV_4_SENT" xfId="33"/>
    <cellStyle name="%_Cartel1_1_5 - Budget Investimenti Plan 04-06. TV_4_SENT1" xfId="34"/>
    <cellStyle name="%_Cartel1_1_7 - Data Book BU Plan 04_06-IM-KPI Metrics" xfId="35"/>
    <cellStyle name="%_Cartel1_1_Agenda Feb 2006" xfId="36"/>
    <cellStyle name="%_Cartel1_1_Aggregato LAO_Agosto4" xfId="37"/>
    <cellStyle name="%_Cartel1_1_Allegati Short Letter nov '05" xfId="38"/>
    <cellStyle name="%_Cartel1_1_Allegati Short Letter nov '05 (3)" xfId="39"/>
    <cellStyle name="%_Cartel1_1_Allegati Short Letter nov '05 (4)" xfId="40"/>
    <cellStyle name="%_Cartel1_1_Back up Ti Day" xfId="41"/>
    <cellStyle name="%_Cartel1_1_Backup presentazione bdg III versione" xfId="42"/>
    <cellStyle name="%_Cartel1_1_Base Dati Valori Actual" xfId="43"/>
    <cellStyle name="%_Cartel1_1_Base Dati Valori Bdg" xfId="44"/>
    <cellStyle name="%_Cartel1_1_Base Dati Valori Forecast FY" xfId="45"/>
    <cellStyle name="%_Cartel1_1_Base Dati Valori Full Year" xfId="46"/>
    <cellStyle name="%_Cartel1_1_Base Dati Valori Year" xfId="47"/>
    <cellStyle name="%_Cartel1_1_Base Dati Valori YTD" xfId="48"/>
    <cellStyle name="%_Cartel1_1_Base Dati Valori YTD_1° Margine YTD" xfId="49"/>
    <cellStyle name="%_Cartel1_1_Base Dati Valori YTD_Agenda Feb 2006" xfId="50"/>
    <cellStyle name="%_Cartel1_1_Base Dati Valori YTD_Allegati Short Letter nov '05" xfId="51"/>
    <cellStyle name="%_Cartel1_1_Base Dati Valori YTD_Allegati Short Letter nov '05 (3)" xfId="52"/>
    <cellStyle name="%_Cartel1_1_Base Dati Valori YTD_Allegati Short Letter nov '05 (4)" xfId="53"/>
    <cellStyle name="%_Cartel1_1_Base Dati Valori YTD_Back up Ti Day" xfId="54"/>
    <cellStyle name="%_Cartel1_1_Base Dati Valori YTD_Backup presentazione bdg III versione" xfId="55"/>
    <cellStyle name="%_Cartel1_1_Base Dati Valori YTD_Base Dati Valori Bdg" xfId="56"/>
    <cellStyle name="%_Cartel1_1_Base Dati Valori YTD_Book1" xfId="57"/>
    <cellStyle name="%_Cartel1_1_Base Dati Valori YTD_Book2" xfId="58"/>
    <cellStyle name="%_Cartel1_1_Base Dati Valori YTD_Brazil 2006_2008" xfId="59"/>
    <cellStyle name="%_Cartel1_1_Base Dati Valori YTD_Break-Up IT GAAP Euro 1" xfId="60"/>
    <cellStyle name="%_Cartel1_1_Base Dati Valori YTD_Break-Up IT GAAP Euro 2" xfId="61"/>
    <cellStyle name="%_Cartel1_1_Base Dati Valori YTD_BU_CHANGE_ANALYSIS_1 (2)" xfId="62"/>
    <cellStyle name="%_Cartel1_1_Base Dati Valori YTD_Budget &amp; Piano IAS_draft" xfId="63"/>
    <cellStyle name="%_Cartel1_1_Base Dati Valori YTD_Capex" xfId="64"/>
    <cellStyle name="%_Cartel1_1_Base Dati Valori YTD_Cartel1" xfId="65"/>
    <cellStyle name="%_Cartel1_1_Base Dati Valori YTD_Cartel1 (2)" xfId="66"/>
    <cellStyle name="%_Cartel1_1_Base Dati Valori YTD_Cartel1 (3)" xfId="67"/>
    <cellStyle name="%_Cartel1_1_Base Dati Valori YTD_Cartel1 (4)" xfId="68"/>
    <cellStyle name="%_Cartel1_1_Base Dati Valori YTD_Cartel2" xfId="69"/>
    <cellStyle name="%_Cartel1_1_Base Dati Valori YTD_Cash Costs " xfId="70"/>
    <cellStyle name="%_Cartel1_1_Base Dati Valori YTD_Cash Costs  (2)" xfId="71"/>
    <cellStyle name="%_Cartel1_1_Base Dati Valori YTD_Change vs LY" xfId="72"/>
    <cellStyle name="%_Cartel1_1_Base Dati Valori YTD_Commenti IAS 2004_2007newPER REPORT_vs1" xfId="73"/>
    <cellStyle name="%_Cartel1_1_Base Dati Valori YTD_Controllo Costi ITZ Mobile" xfId="74"/>
    <cellStyle name="%_Cartel1_1_Base Dati Valori YTD_Copia di ITZ e BRA new" xfId="75"/>
    <cellStyle name="%_Cartel1_1_Base Dati Valori YTD_COPIADILAVORO2004" xfId="76"/>
    <cellStyle name="%_Cartel1_1_Base Dati Valori YTD_DB Domestic Actual" xfId="77"/>
    <cellStyle name="%_Cartel1_1_Base Dati Valori YTD_EAP_GESTIONALE MOBILE marzo_Amedeo" xfId="78"/>
    <cellStyle name="%_Cartel1_1_Base Dati Valori YTD_ebit_month" xfId="79"/>
    <cellStyle name="%_Cartel1_1_Base Dati Valori YTD_EBITDA ANALYSIS DEC ytd_month" xfId="80"/>
    <cellStyle name="%_Cartel1_1_Base Dati Valori YTD_Econommico Agosto 2005" xfId="81"/>
    <cellStyle name="%_Cartel1_1_Base Dati Valori YTD_Econommico Dic '05_closing 1" xfId="82"/>
    <cellStyle name="%_Cartel1_1_Base Dati Valori YTD_Econommico Oct '05" xfId="83"/>
    <cellStyle name="%_Cartel1_1_Base Dati Valori YTD_Efficiency per presentazione 19nov" xfId="84"/>
    <cellStyle name="%_Cartel1_1_Base Dati Valori YTD_Euros Data Book Consolidado" xfId="85"/>
    <cellStyle name="%_Cartel1_1_Base Dati Valori YTD_Expenses" xfId="86"/>
    <cellStyle name="%_Cartel1_1_Base Dati Valori YTD_Financial  Disposal 005-20071" xfId="87"/>
    <cellStyle name="%_Cartel1_1_Base Dati Valori YTD_Financial  Disposal closing sep e FCST3" xfId="88"/>
    <cellStyle name="%_Cartel1_1_Base Dati Valori YTD_Financial  Disposal closing sep e FCST3 per q" xfId="89"/>
    <cellStyle name="%_Cartel1_1_Base Dati Valori YTD_Financial TdB TIM Group" xfId="90"/>
    <cellStyle name="%_Cartel1_1_Base Dati Valori YTD_Financial TdB TIM Group_28" xfId="91"/>
    <cellStyle name="%_Cartel1_1_Base Dati Valori YTD_Financial TdB TIM Group_vs 15" xfId="92"/>
    <cellStyle name="%_Cartel1_1_Base Dati Valori YTD_Flash EBIT" xfId="93"/>
    <cellStyle name="%_Cartel1_1_Base Dati Valori YTD_FLASH EBIT 1110" xfId="94"/>
    <cellStyle name="%_Cartel1_1_Base Dati Valori YTD_Gestionale Aprile 2006_1" xfId="95"/>
    <cellStyle name="%_Cartel1_1_Base Dati Valori YTD_Gestionale Dic '05_ con IV Q_2" xfId="96"/>
    <cellStyle name="%_Cartel1_1_Base Dati Valori YTD_Gestionale Dic '05_ con IV Q_2 NEW" xfId="97"/>
    <cellStyle name="%_Cartel1_1_Base Dati Valori YTD_Gestionale giugno '06" xfId="98"/>
    <cellStyle name="%_Cartel1_1_Base Dati Valori YTD_Gestionale maggio 2006_3" xfId="99"/>
    <cellStyle name="%_Cartel1_1_Base Dati Valori YTD_Gestionale Nov '05_2" xfId="100"/>
    <cellStyle name="%_Cartel1_1_Base Dati Valori YTD_Gestionale Piao 06 08_V3" xfId="101"/>
    <cellStyle name="%_Cartel1_1_Base Dati Valori YTD_grafico per sl (3)" xfId="102"/>
    <cellStyle name="%_Cartel1_1_Base Dati Valori YTD_Graficos MComittee_BReview" xfId="103"/>
    <cellStyle name="%_Cartel1_1_Base Dati Valori YTD_Grecia disposal _last CBEP (3)" xfId="104"/>
    <cellStyle name="%_Cartel1_1_Base Dati Valori YTD_ias analysis" xfId="105"/>
    <cellStyle name="%_Cartel1_1_Base Dati Valori YTD_Ias Analysis Gruppo e Italia" xfId="106"/>
    <cellStyle name="%_Cartel1_1_Base Dati Valori YTD_Impatto Disposal GPP" xfId="107"/>
    <cellStyle name="%_Cartel1_1_Base Dati Valori YTD_Impatto Disposal TI Media" xfId="108"/>
    <cellStyle name="%_Cartel1_1_Base Dati Valori YTD_Input" xfId="109"/>
    <cellStyle name="%_Cartel1_1_Base Dati Valori YTD_IS Detail" xfId="110"/>
    <cellStyle name="%_Cartel1_1_Base Dati Valori YTD_IT-GAAP-Proposta TdB TIM Brasil" xfId="111"/>
    <cellStyle name="%_Cartel1_1_Base Dati Valori YTD_KPI Brasile Aprile_2006_6" xfId="112"/>
    <cellStyle name="%_Cartel1_1_Base Dati Valori YTD_KPI Brasile Dicembre_2" xfId="113"/>
    <cellStyle name="%_Cartel1_1_Base Dati Valori YTD_KPI Brasile Giugno_2006_last" xfId="114"/>
    <cellStyle name="%_Cartel1_1_Base Dati Valori YTD_KPI Brasile Maggio_2006_3" xfId="115"/>
    <cellStyle name="%_Cartel1_1_Base Dati Valori YTD_KPI Brasile Piano_Closing_NUOVA LOGICA" xfId="116"/>
    <cellStyle name="%_Cartel1_1_Base Dati Valori YTD_Main KPI Piano '06-'08 Brazil" xfId="117"/>
    <cellStyle name="%_Cartel1_1_Base Dati Valori YTD_Main Results 2005 TI Group 7 oct" xfId="118"/>
    <cellStyle name="%_Cartel1_1_Base Dati Valori YTD_Master Piano_Gestionale_PE_perBdg" xfId="119"/>
    <cellStyle name="%_Cartel1_1_Base Dati Valori YTD_Megabase 2005" xfId="120"/>
    <cellStyle name="%_Cartel1_1_Base Dati Valori YTD_NFP 2" xfId="121"/>
    <cellStyle name="%_Cartel1_1_Base Dati Valori YTD_Operating WC - back up" xfId="122"/>
    <cellStyle name="%_Cartel1_1_Base Dati Valori YTD_OTHER FLASH" xfId="123"/>
    <cellStyle name="%_Cartel1_1_Base Dati Valori YTD_Report 09" xfId="124"/>
    <cellStyle name="%_Cartel1_1_Base Dati Valori YTD_Report 12 Preclosing" xfId="125"/>
    <cellStyle name="%_Cartel1_1_Base Dati Valori YTD_Report financial 2006.APR" xfId="126"/>
    <cellStyle name="%_Cartel1_1_Base Dati Valori YTD_Report March 2006 valori 2" xfId="127"/>
    <cellStyle name="%_Cartel1_1_Base Dati Valori YTD_Report Mobile piano 06 08" xfId="128"/>
    <cellStyle name="%_Cartel1_1_Base Dati Valori YTD_Report11_VP" xfId="129"/>
    <cellStyle name="%_Cartel1_1_Base Dati Valori YTD_Riepilogo Target IT Gaap vs IAS" xfId="130"/>
    <cellStyle name="%_Cartel1_1_Base Dati Valori YTD_Tableau_FACPC_Ti Gruppo_Cons2" xfId="131"/>
    <cellStyle name="%_Cartel1_1_Base Dati Valori YTD_Tavole IAS 2003-2004-2005" xfId="132"/>
    <cellStyle name="%_Cartel1_1_Base Dati Valori YTD_TdB_Law_Eco_Fin_Feb4" xfId="133"/>
    <cellStyle name="%_Cartel1_1_Base Dati Valori YTD_TdB_Law_Eco_Fin_Feb7" xfId="134"/>
    <cellStyle name="%_Cartel1_1_Base Dati Valori YTD_TdB_Law_Eco_Fin_Feb9" xfId="135"/>
    <cellStyle name="%_Cartel1_1_Base Dati Valori YTD_TdB_Law_Eco_Fin_For2" xfId="136"/>
    <cellStyle name="%_Cartel1_1_Base Dati Valori YTD_TdB_LAW_gest_febbr 04_2403" xfId="137"/>
    <cellStyle name="%_Cartel1_1_Base Dati Valori YTD_TdB_LAW_gest_MARZO '04 14 05" xfId="138"/>
    <cellStyle name="%_Cartel1_1_Base Dati Valori YTD_TdB_LAW_gest_MARZO 04 OLD STRUTT_2604" xfId="139"/>
    <cellStyle name="%_Cartel1_1_Base Dati Valori YTD_TdbGroup-Dicembrev26" xfId="140"/>
    <cellStyle name="%_Cartel1_1_Base Dati Valori YTD_Tnc" xfId="141"/>
    <cellStyle name="%_Cartel1_1_Base dati YTD" xfId="142"/>
    <cellStyle name="%_Cartel1_1_bbned" xfId="143"/>
    <cellStyle name="%_Cartel1_1_BDV_PL_SEGM" xfId="144"/>
    <cellStyle name="%_Cartel1_1_Book1" xfId="145"/>
    <cellStyle name="%_Cartel1_1_Book2" xfId="146"/>
    <cellStyle name="%_Cartel1_1_Brazil 2006_2008" xfId="147"/>
    <cellStyle name="%_Cartel1_1_Break Up Results" xfId="148"/>
    <cellStyle name="%_Cartel1_1_BS Forecast 2002" xfId="149"/>
    <cellStyle name="%_Cartel1_1_BS Full Year 2001" xfId="150"/>
    <cellStyle name="%_Cartel1_1_BU_CHANGE_ANALYSIS_1 (2)" xfId="151"/>
    <cellStyle name="%_Cartel1_1_Budget &amp; Piano 2005-2007 - solo IAS (01 aprile)" xfId="152"/>
    <cellStyle name="%_Cartel1_1_Budget &amp; Piano 2005-2007 Definitivo" xfId="153"/>
    <cellStyle name="%_Cartel1_1_Budget &amp; Piano IAS" xfId="154"/>
    <cellStyle name="%_Cartel1_1_Budget &amp; Piano IAS_draft" xfId="155"/>
    <cellStyle name="%_Cartel1_1_Buffetti - Data Book BU Plan 04_06-Financial Results-Nuovo" xfId="156"/>
    <cellStyle name="%_Cartel1_1_by Q" xfId="157"/>
    <cellStyle name="%_Cartel1_1_Capex" xfId="158"/>
    <cellStyle name="%_Cartel1_1_Cartel1" xfId="159"/>
    <cellStyle name="%_Cartel1_1_Cartel1 (2)" xfId="160"/>
    <cellStyle name="%_Cartel1_1_Cartel1 (3)" xfId="161"/>
    <cellStyle name="%_Cartel1_1_Cartel1 (4)" xfId="162"/>
    <cellStyle name="%_Cartel1_1_Cartel2" xfId="163"/>
    <cellStyle name="%_Cartel1_1_Cash Costs " xfId="164"/>
    <cellStyle name="%_Cartel1_1_Cash Costs  (2)" xfId="165"/>
    <cellStyle name="%_Cartel1_1_Cash out_ fcst 1_2004" xfId="166"/>
    <cellStyle name="%_Cartel1_1_CF Forecast 2002" xfId="167"/>
    <cellStyle name="%_Cartel1_1_Commenti IAS 2004_2007newPER REPORT_vs1" xfId="168"/>
    <cellStyle name="%_Cartel1_1_Controllo Costi ITZ Mobile" xfId="169"/>
    <cellStyle name="%_Cartel1_1_Copia di ITZ e BRA new" xfId="170"/>
    <cellStyle name="%_Cartel1_1_COPIADILAVORO2004" xfId="171"/>
    <cellStyle name="%_Cartel1_1_Copy of 2 - Financial Results - BU Wireline" xfId="172"/>
    <cellStyle name="%_Cartel1_1_D_INP_IAS" xfId="173"/>
    <cellStyle name="%_Cartel1_1_Data book 2004 e Piano Internet" xfId="174"/>
    <cellStyle name="%_Cartel1_1_Data Book BU Plan 04_06 TV" xfId="175"/>
    <cellStyle name="%_Cartel1_1_Data Book LAO Plan 04_06 - Financial Results" xfId="176"/>
    <cellStyle name="%_Cartel1_1_Data Book MAX 2004-2006" xfId="177"/>
    <cellStyle name="%_Cartel1_1_Data Book_ITM_Marzo_2003_6" xfId="178"/>
    <cellStyle name="%_Cartel1_1_Databook_Full Year_LAW14 appoggio" xfId="179"/>
    <cellStyle name="%_Cartel1_1_Databook_Full Year_LAW14appoggio" xfId="180"/>
    <cellStyle name="%_Cartel1_1_Dati gestionali_ III_fcst_WITT" xfId="181"/>
    <cellStyle name="%_Cartel1_1_Dati IT Tilab" xfId="182"/>
    <cellStyle name="%_Cartel1_1_DB" xfId="183"/>
    <cellStyle name="%_Cartel1_1_DB Domestic Actual" xfId="184"/>
    <cellStyle name="%_Cartel1_1_Delta Perimetri _2003 2002 x bdg 04 con cambi new1" xfId="185"/>
    <cellStyle name="%_Cartel1_1_Dettaglio Investimenti" xfId="186"/>
    <cellStyle name="%_Cartel1_1_EAP_GESTIONALE MOBILE marzo_Amedeo" xfId="187"/>
    <cellStyle name="%_Cartel1_1_ebit_month" xfId="188"/>
    <cellStyle name="%_Cartel1_1_EBITDA ANALYSIS DEC ytd_month" xfId="189"/>
    <cellStyle name="%_Cartel1_1_Econommico Agosto 2005" xfId="190"/>
    <cellStyle name="%_Cartel1_1_Econommico Dic '05_closing 1" xfId="191"/>
    <cellStyle name="%_Cartel1_1_Econommico Oct '05" xfId="192"/>
    <cellStyle name="%_Cartel1_1_Efficiency ITG_dec_vers06_03_03" xfId="193"/>
    <cellStyle name="%_Cartel1_1_Efficiency per presentazione 19nov" xfId="194"/>
    <cellStyle name="%_Cartel1_1_estratto costi giugno da TDB Apix" xfId="195"/>
    <cellStyle name="%_Cartel1_1_EXPENCES al netto del costo del prodotto la7 e mtv" xfId="196"/>
    <cellStyle name="%_Cartel1_1_Expenses" xfId="197"/>
    <cellStyle name="%_Cartel1_1_Expenses Analysis Budget Piano" xfId="198"/>
    <cellStyle name="%_Cartel1_1_Financial  Disposal 005-20071" xfId="199"/>
    <cellStyle name="%_Cartel1_1_Financial  Disposal closing sep e FCST3" xfId="200"/>
    <cellStyle name="%_Cartel1_1_Financial  Disposal closing sep e FCST3 per q" xfId="201"/>
    <cellStyle name="%_Cartel1_1_Financial TdB TIM Group" xfId="202"/>
    <cellStyle name="%_Cartel1_1_Financial TdB TIM Group_28" xfId="203"/>
    <cellStyle name="%_Cartel1_1_Financial TdB TIM Group_vs 15" xfId="204"/>
    <cellStyle name="%_Cartel1_1_Format gestionale Corporate - 260105 v2 invio" xfId="205"/>
    <cellStyle name="%_Cartel1_1_Format gestionale Corporate - video e ADSL" xfId="206"/>
    <cellStyle name="%_Cartel1_1_Gestionale Aprile 2006_1" xfId="207"/>
    <cellStyle name="%_Cartel1_1_Gestionale Dic '05_ con IV Q_2" xfId="208"/>
    <cellStyle name="%_Cartel1_1_Gestionale Dic '05_ con IV Q_2 NEW" xfId="209"/>
    <cellStyle name="%_Cartel1_1_Gestionale giugno '06" xfId="210"/>
    <cellStyle name="%_Cartel1_1_Gestionale maggio 2006_3" xfId="211"/>
    <cellStyle name="%_Cartel1_1_Gestionale Nov '05_2" xfId="212"/>
    <cellStyle name="%_Cartel1_1_Gestionale Piao 06 08_V3" xfId="213"/>
    <cellStyle name="%_Cartel1_1_grafico per sl (3)" xfId="214"/>
    <cellStyle name="%_Cartel1_1_Grecia disposal _last CBEP (3)" xfId="215"/>
    <cellStyle name="%_Cartel1_1_Gruppo_BDG_Budget e Piano_2005_Ufficiale_2" xfId="216"/>
    <cellStyle name="%_Cartel1_1_Gruppo_Totale_Dicembre_uff3" xfId="217"/>
    <cellStyle name="%_Cartel1_1_hansenetnew-dic" xfId="218"/>
    <cellStyle name="%_Cartel1_1_headcount" xfId="219"/>
    <cellStyle name="%_Cartel1_1_I Forecast Flash LAW6" xfId="220"/>
    <cellStyle name="%_Cartel1_1_ias analysis" xfId="221"/>
    <cellStyle name="%_Cartel1_1_Ias Analysis Gruppo e Italia" xfId="222"/>
    <cellStyle name="%_Cartel1_1_IAS Nuova struttura Wireline_fin" xfId="223"/>
    <cellStyle name="%_Cartel1_1_Impatto Disposal GPP" xfId="224"/>
    <cellStyle name="%_Cartel1_1_Impatto Disposal TI Media" xfId="225"/>
    <cellStyle name="%_Cartel1_1_IT Market_Budget 2004 Mensilizzato_10_new" xfId="226"/>
    <cellStyle name="%_Cartel1_1_KPI" xfId="227"/>
    <cellStyle name="%_Cartel1_1_KPI Brasile Aprile_2006_6" xfId="228"/>
    <cellStyle name="%_Cartel1_1_KPI Brasile Dicembre_2" xfId="229"/>
    <cellStyle name="%_Cartel1_1_KPI Brasile Giugno_2006_last" xfId="230"/>
    <cellStyle name="%_Cartel1_1_KPI Brasile Maggio_2006_3" xfId="231"/>
    <cellStyle name="%_Cartel1_1_KPI Brasile Piano_Closing_NUOVA LOGICA" xfId="232"/>
    <cellStyle name="%_Cartel1_1_Lao x-rate Bdg 2004" xfId="233"/>
    <cellStyle name="%_Cartel1_1_LAO_Forecast_6" xfId="234"/>
    <cellStyle name="%_Cartel1_1_LAW_Forecast_6" xfId="235"/>
    <cellStyle name="%_Cartel1_1_libertysurfgrnew-dic" xfId="236"/>
    <cellStyle name="%_Cartel1_1_Main KPI Piano '06-'08 Brazil" xfId="237"/>
    <cellStyle name="%_Cartel1_1_Main Results 2005 TI Group 7 oct" xfId="238"/>
    <cellStyle name="%_Cartel1_1_Market_ BDG_e PIANO_2005_con proforma_Ufficiale_2" xfId="239"/>
    <cellStyle name="%_Cartel1_1_Market_ Dicembre_2002_uff_3" xfId="240"/>
    <cellStyle name="%_Cartel1_1_Master Piano_DataBook_PE4bis" xfId="241"/>
    <cellStyle name="%_Cartel1_1_Master Piano_DataBook_PE5 per Bdg" xfId="242"/>
    <cellStyle name="%_Cartel1_1_Master Piano_Gestionale_PE_perBdg" xfId="243"/>
    <cellStyle name="%_Cartel1_1_MasterPiano_DataBook_LAO per Bdg" xfId="244"/>
    <cellStyle name="%_Cartel1_1_MasterPiano_DataBook_LAO2bis bis" xfId="245"/>
    <cellStyle name="%_Cartel1_1_MasterPiano_DataBook_LAO48" xfId="246"/>
    <cellStyle name="%_Cartel1_1_MasterPiano_LA" xfId="247"/>
    <cellStyle name="%_Cartel1_1_MasterPiano_LA2" xfId="248"/>
    <cellStyle name="%_Cartel1_1_mensilizzazione IT e TI Lab" xfId="249"/>
    <cellStyle name="%_Cartel1_1_Mercato" xfId="250"/>
    <cellStyle name="%_Cartel1_1_Metrics  LAW 2004 10 PARTE WL" xfId="251"/>
    <cellStyle name="%_Cartel1_1_Operating WC - back up" xfId="252"/>
    <cellStyle name="%_Cartel1_1_OTHER FLASH" xfId="253"/>
    <cellStyle name="%_Cartel1_1_OUTLOOK VS 2001" xfId="254"/>
    <cellStyle name="%_Cartel1_1_P&amp;L Forecast 2002" xfId="255"/>
    <cellStyle name="%_Cartel1_1_Perimetro Cambi_Aprile 2005 vs Lsty_FLASH 1" xfId="256"/>
    <cellStyle name="%_Cartel1_1_Perimetro Cambi_Marzo 2005 vs Lsty_FLASH 1" xfId="257"/>
    <cellStyle name="%_Cartel1_1_Piano 2003-2005_LAWFullappoggio" xfId="258"/>
    <cellStyle name="%_Cartel1_1_Piano_LAO_newproforma24" xfId="259"/>
    <cellStyle name="%_Cartel1_1_Plan_LAO_old TI version (example)" xfId="260"/>
    <cellStyle name="%_Cartel1_1_Preview Piano 05-07 01 nov" xfId="261"/>
    <cellStyle name="%_Cartel1_1_Quarter_Gruppo Totale" xfId="262"/>
    <cellStyle name="%_Cartel1_1_Quarter_Market" xfId="263"/>
    <cellStyle name="%_Cartel1_1_Rep_Package BDG_PLAN 05-07" xfId="264"/>
    <cellStyle name="%_Cartel1_1_Report 09" xfId="265"/>
    <cellStyle name="%_Cartel1_1_Report 12" xfId="266"/>
    <cellStyle name="%_Cartel1_1_Report 12 Preclosing" xfId="267"/>
    <cellStyle name="%_Cartel1_1_Report financial 2006.APR" xfId="268"/>
    <cellStyle name="%_Cartel1_1_Report March 2006 valori 2" xfId="269"/>
    <cellStyle name="%_Cartel1_1_Report Mobile piano 06 08" xfId="270"/>
    <cellStyle name="%_Cartel1_1_Report Olivetti Tecnost dicembre" xfId="271"/>
    <cellStyle name="%_Cartel1_1_Report Piano 04-06_20 nov" xfId="272"/>
    <cellStyle name="%_Cartel1_1_Report11_VP" xfId="273"/>
    <cellStyle name="%_Cartel1_1_Riepilogo Target IT Gaap vs IAS" xfId="274"/>
    <cellStyle name="%_Cartel1_1_sintesi costi TDB-BUW-mag05 bis" xfId="275"/>
    <cellStyle name="%_Cartel1_1_Tableau_FACPC_Ti Gruppo_Cons2" xfId="276"/>
    <cellStyle name="%_Cartel1_1_Tavola Persoanle" xfId="277"/>
    <cellStyle name="%_Cartel1_1_Tavole IAS" xfId="278"/>
    <cellStyle name="%_Cartel1_1_Tavole IAS 2003-2004-2005" xfId="279"/>
    <cellStyle name="%_Cartel1_1_Tavole IAS Piano OliTec" xfId="280"/>
    <cellStyle name="%_Cartel1_1_Tavole Italian Gaap Piano OliTec" xfId="281"/>
    <cellStyle name="%_Cartel1_1_TdB_IT Gruppo_Dicembre" xfId="282"/>
    <cellStyle name="%_Cartel1_1_TdB_LAO_Novembre 2003" xfId="283"/>
    <cellStyle name="%_Cartel1_1_TdB_LAO_Piano 2004-2006_32_14_11_new Fcst" xfId="284"/>
    <cellStyle name="%_Cartel1_1_TdB_LAO_Piano 2004-2006_33_new Fcst_16 Dic_newBatacchi" xfId="285"/>
    <cellStyle name="%_Cartel1_1_TdB_LAO_Settembre 2003_Ufficiale" xfId="286"/>
    <cellStyle name="%_Cartel1_1_TdB_Law_Eco_Fin_Feb4" xfId="287"/>
    <cellStyle name="%_Cartel1_1_TdB_Law_Eco_Fin_Feb7" xfId="288"/>
    <cellStyle name="%_Cartel1_1_TdB_Law_Eco_Fin_Feb9" xfId="289"/>
    <cellStyle name="%_Cartel1_1_TdB_Law_Eco_Fin_For2" xfId="290"/>
    <cellStyle name="%_Cartel1_1_TdB_LAW_gest_febbr 04_2403" xfId="291"/>
    <cellStyle name="%_Cartel1_1_TdB_LAW_gest_MARZO '04 14 05" xfId="292"/>
    <cellStyle name="%_Cartel1_1_TdB_LAW_gest_MARZO 04 OLD STRUTT_2604" xfId="293"/>
    <cellStyle name="%_Cartel1_1_Tdb_Olivetti_Marzo 2005_Ufficiale1" xfId="294"/>
    <cellStyle name="%_Cartel1_1_TDB-BBB-mag05" xfId="295"/>
    <cellStyle name="%_Cartel1_1_Tdb-FinResults_05-07_NetIPR_22-03" xfId="296"/>
    <cellStyle name="%_Cartel1_1_Tdb-FinResults_05-07_NetIPR_25-02_4" xfId="297"/>
    <cellStyle name="%_Cartel1_1_TdbGroup-Dicembrev26" xfId="298"/>
    <cellStyle name="%_Cartel1_1_Ti france piano 2005 2007 Budget feb02" xfId="299"/>
    <cellStyle name="%_Cartel1_1_TIWS_IT Fuse per EAP fcst3" xfId="300"/>
    <cellStyle name="%_Cartel1_2" xfId="301"/>
    <cellStyle name="%_Cartel1_Agenda Budget-Piano" xfId="302"/>
    <cellStyle name="%_Cartel1_Aggregato LAO_Agosto4" xfId="303"/>
    <cellStyle name="%_Cartel1_analisi per quarter_3" xfId="304"/>
    <cellStyle name="%_Cartel1_Analisi vs 2001" xfId="305"/>
    <cellStyle name="%_Cartel1_Base Dati Valori Bdg" xfId="306"/>
    <cellStyle name="%_Cartel1_Base Dati Valori Bdg 02" xfId="307"/>
    <cellStyle name="%_Cartel1_Base Dati Valori Last Month" xfId="308"/>
    <cellStyle name="%_Cartel1_Base Dati Valori Piano" xfId="309"/>
    <cellStyle name="%_Cartel1_Base Dati Valori YTD" xfId="310"/>
    <cellStyle name="%_Cartel1_Bdg 2003 - Debts" xfId="311"/>
    <cellStyle name="%_Cartel1_BS 2001" xfId="312"/>
    <cellStyle name="%_Cartel1_BS 2002" xfId="313"/>
    <cellStyle name="%_Cartel1_BU Balance Sheets" xfId="314"/>
    <cellStyle name="%_Cartel1_BU Cash flow" xfId="315"/>
    <cellStyle name="%_Cartel1_BU P&amp;L" xfId="316"/>
    <cellStyle name="%_Cartel1_BUDGET E PIANO IAS 2005_2007_Bolivia_1503_1" xfId="317"/>
    <cellStyle name="%_Cartel1_Capex" xfId="318"/>
    <cellStyle name="%_Cartel1_CF 2002" xfId="319"/>
    <cellStyle name="%_Cartel1_Copy of TDB_LAW_marzo_04_2104" xfId="320"/>
    <cellStyle name="%_Cartel1_Data Book Plan Company brasil - antiga (não usar)" xfId="321"/>
    <cellStyle name="%_Cartel1_Data Book Plan Company brasil - antiga (não usar)_Pasta1" xfId="322"/>
    <cellStyle name="%_Cartel1_Data Book Plan Mobile (antiga)" xfId="323"/>
    <cellStyle name="%_Cartel1_Data Book Plan Mobile (antiga)_1" xfId="324"/>
    <cellStyle name="%_Cartel1_Data Book Plan Mobile (antiga)_Pasta1" xfId="325"/>
    <cellStyle name="%_Cartel1_Data Book Plan Mobile Max" xfId="326"/>
    <cellStyle name="%_Cartel1_Data Book Plan Peru_Adjusted 28.11.02" xfId="327"/>
    <cellStyle name="%_Cartel1_Data Book_IT Group_Feb_2003_4" xfId="328"/>
    <cellStyle name="%_Cartel1_Data Book_IT Group_Feb_2003_8" xfId="329"/>
    <cellStyle name="%_Cartel1_Data Book_IT Market_Feb_2003_11" xfId="330"/>
    <cellStyle name="%_Cartel1_Data Book_IT Market_Feb_2003_3" xfId="331"/>
    <cellStyle name="%_Cartel1_Data Book_IT Market_Feb_2003_4" xfId="332"/>
    <cellStyle name="%_Cartel1_Data Book_IT Market_Feb_2003_9" xfId="333"/>
    <cellStyle name="%_Cartel1_Data Book_ITM_Feb_03_Cash Flow_1" xfId="334"/>
    <cellStyle name="%_Cartel1_Data Book_ITM_Feb_03_Cash Flow_5" xfId="335"/>
    <cellStyle name="%_Cartel1_Data Book_ITM_Feb_03_Cash Flow_6" xfId="336"/>
    <cellStyle name="%_Cartel1_Data Book_LAO_Dec_2" xfId="337"/>
    <cellStyle name="%_Cartel1_Data Book_LAW_23_con EVA" xfId="338"/>
    <cellStyle name="%_Cartel1_Data Book_PE_sett7" xfId="339"/>
    <cellStyle name="%_Cartel1_Data Book_PE_sett8" xfId="340"/>
    <cellStyle name="%_Cartel1_Databook_Full Year_LAW14 appoggio" xfId="341"/>
    <cellStyle name="%_Cartel1_Databook_Full Year_LAW14appoggio" xfId="342"/>
    <cellStyle name="%_Cartel1_effetto cambio new plan vs old 10" xfId="343"/>
    <cellStyle name="%_Cartel1_Efficiency ITG_dec_vers06_03_03" xfId="344"/>
    <cellStyle name="%_Cartel1_Estraz_LAW_prova piano_1211" xfId="345"/>
    <cellStyle name="%_Cartel1_Estraz_LAW_x june_2007" xfId="346"/>
    <cellStyle name="%_Cartel1_Exchange Rate Impact 2001" xfId="347"/>
    <cellStyle name="%_Cartel1_Exchange Rate Impact Plan new vs old" xfId="348"/>
    <cellStyle name="%_Cartel1_Expenses" xfId="349"/>
    <cellStyle name="%_Cartel1_FM03_TIMPERU1" xfId="350"/>
    <cellStyle name="%_Cartel1_Gruppo_BDG_Budget e Piano_2005_Ufficiale_2" xfId="351"/>
    <cellStyle name="%_Cartel1_Gruppo_Totale_Dicembre_uff3" xfId="352"/>
    <cellStyle name="%_Cartel1_I Forecast Flash LAW" xfId="353"/>
    <cellStyle name="%_Cartel1_I Forecast Flash LAW2" xfId="354"/>
    <cellStyle name="%_Cartel1_Isyde_EcoFin__LAW3_new" xfId="355"/>
    <cellStyle name="%_Cartel1_LAO Combined new formatEAP" xfId="356"/>
    <cellStyle name="%_Cartel1_LAO_Forecast_6" xfId="357"/>
    <cellStyle name="%_Cartel1_LAW_Forecast_6" xfId="358"/>
    <cellStyle name="%_Cartel1_legende" xfId="359"/>
    <cellStyle name="%_Cartel1_Main Result by Subs" xfId="360"/>
    <cellStyle name="%_Cartel1_Main Results" xfId="361"/>
    <cellStyle name="%_Cartel1_Management Report Peru" xfId="362"/>
    <cellStyle name="%_Cartel1_market kpis LAO detailed" xfId="363"/>
    <cellStyle name="%_Cartel1_Market_ BDG_e PIANO_2005_con proforma_Ufficiale_2" xfId="364"/>
    <cellStyle name="%_Cartel1_Market_ Dicembre_2002_uff_3" xfId="365"/>
    <cellStyle name="%_Cartel1_Master per febbraio_4" xfId="366"/>
    <cellStyle name="%_Cartel1_Master per febbraio_5" xfId="367"/>
    <cellStyle name="%_Cartel1_Master per febbraio_7" xfId="368"/>
    <cellStyle name="%_Cartel1_Master Piano_DataBook_PE4bis" xfId="369"/>
    <cellStyle name="%_Cartel1_Master Piano_DataBook_PE5 per Bdg" xfId="370"/>
    <cellStyle name="%_Cartel1_Master Piano_Gestionale_PE_perBdg" xfId="371"/>
    <cellStyle name="%_Cartel1_Master Piano_Report_PE new16" xfId="372"/>
    <cellStyle name="%_Cartel1_Master Piano_Report_PE new20" xfId="373"/>
    <cellStyle name="%_Cartel1_Master Piano_Report_PE new24" xfId="374"/>
    <cellStyle name="%_Cartel1_Master Piano_Report_PE14" xfId="375"/>
    <cellStyle name="%_Cartel1_Master Piano_Report_PE15" xfId="376"/>
    <cellStyle name="%_Cartel1_Master Piano_Report_PE16" xfId="377"/>
    <cellStyle name="%_Cartel1_Master Piano_Report_PE19" xfId="378"/>
    <cellStyle name="%_Cartel1_MasterPiano_DataBook_LAO per Bdg" xfId="379"/>
    <cellStyle name="%_Cartel1_MasterPiano_DataBook_LAO2bis bis" xfId="380"/>
    <cellStyle name="%_Cartel1_MasterPiano_DataBook_LAO33" xfId="381"/>
    <cellStyle name="%_Cartel1_MasterPiano_DataBook_LAO43" xfId="382"/>
    <cellStyle name="%_Cartel1_MasterPiano_DataBook_LAO44" xfId="383"/>
    <cellStyle name="%_Cartel1_MasterPiano_DataBook_LAO55" xfId="384"/>
    <cellStyle name="%_Cartel1_OUTLOOK VS 2001" xfId="385"/>
    <cellStyle name="%_Cartel1_Pasta1" xfId="386"/>
    <cellStyle name="%_Cartel1_Piano 03_05_EcoFin_Riclass._LAW11" xfId="387"/>
    <cellStyle name="%_Cartel1_Piano 03_05_EcoFin_Riclass._LAW19" xfId="388"/>
    <cellStyle name="%_Cartel1_Piano 03_05_EcoFin_Riclass_LAW30" xfId="389"/>
    <cellStyle name="%_Cartel1_Piano 03_05_EcoFin_Riclass_LAW31" xfId="390"/>
    <cellStyle name="%_Cartel1_Piano 03_05_EcoFin_Riclass_LAW33" xfId="391"/>
    <cellStyle name="%_Cartel1_Piano 03_05_EcoFin_Riclass_LAW34" xfId="392"/>
    <cellStyle name="%_Cartel1_Piano 2003-2005_LAW8" xfId="393"/>
    <cellStyle name="%_Cartel1_Piano 2003-2005_LAWFullappoggio" xfId="394"/>
    <cellStyle name="%_Cartel1_Piano_LAO_newproforma_31" xfId="395"/>
    <cellStyle name="%_Cartel1_Piano_LAO_newproforma10" xfId="396"/>
    <cellStyle name="%_Cartel1_Piano_LAO_newproforma16" xfId="397"/>
    <cellStyle name="%_Cartel1_prova change" xfId="398"/>
    <cellStyle name="%_Cartel1_prova new structure" xfId="399"/>
    <cellStyle name="%_Cartel1_Quarter trend" xfId="400"/>
    <cellStyle name="%_Cartel1_Report Ottobre 2003 " xfId="401"/>
    <cellStyle name="%_Cartel1_Schema costi Gruppo_december CDA1" xfId="402"/>
    <cellStyle name="%_Cartel1_Tdb Lao closing 2003 december" xfId="403"/>
    <cellStyle name="%_Cartel1_Tdb Lao closing 2004" xfId="404"/>
    <cellStyle name="%_Cartel1_TDB_Bolivia_Plan 05 07_II° invio_030305" xfId="405"/>
    <cellStyle name="%_Cartel1_TDB_Bolivia_Plan 05 07_II° invio_040305" xfId="406"/>
    <cellStyle name="%_Cartel1_TdB_IT Gruppo_Dicembre" xfId="407"/>
    <cellStyle name="%_Cartel1_TdB_LAO_feb2003_4" xfId="408"/>
    <cellStyle name="%_Cartel1_TdB_LAO_marzo_vers3" xfId="409"/>
    <cellStyle name="%_Cartel1_TdB_LAO_Piano 2004-2006_33_new Fcst_16 Dic_newBatacchi" xfId="410"/>
    <cellStyle name="%_Cartel1_TDB_LAW_Aprile 04_21-05_1" xfId="411"/>
    <cellStyle name="%_Cartel1_TdB_Law_Eco_Fin_Agosto 2003_Ufficiale" xfId="412"/>
    <cellStyle name="%_Cartel1_TdB_Law_Eco_Fin_Feb1" xfId="413"/>
    <cellStyle name="%_Cartel1_TdB_Law_Eco_Fin_Feb12" xfId="414"/>
    <cellStyle name="%_Cartel1_TdB_Law_Eco_Fin_Feb14" xfId="415"/>
    <cellStyle name="%_Cartel1_TdB_Law_Eco_Fin_Feb3" xfId="416"/>
    <cellStyle name="%_Cartel1_TdB_Law_Eco_Fin_Feb7" xfId="417"/>
    <cellStyle name="%_Cartel1_TdB_Law_Eco_Fin_Febbraio 2004_2403" xfId="418"/>
    <cellStyle name="%_Cartel1_TdB_Law_Eco_Fin_For2" xfId="419"/>
    <cellStyle name="%_Cartel1_TdB_Law_Eco_Fin_mar_03" xfId="420"/>
    <cellStyle name="%_Cartel1_TdB_LAW_gest_MARZO '04 14 05" xfId="421"/>
    <cellStyle name="%_Cartel1_TDB_LAW_marzo_04 0305" xfId="422"/>
    <cellStyle name="%_Cartel1_TDB_LAW_marzo_04 05 magg_21.48" xfId="423"/>
    <cellStyle name="%_Cartel1_TDB_LAW_marzo_'04_12 may" xfId="424"/>
    <cellStyle name="%_Cartel1_TDB_LAW_marzo_'04_18 may" xfId="425"/>
    <cellStyle name="%_Cartel1_TDB_LAW_marzo_04_2604" xfId="426"/>
    <cellStyle name="%_Cartel1_TDB_LAW_Plan 05 07_1011" xfId="427"/>
    <cellStyle name="%_Cartel1_TDB_LAW_Plan 05 07_1111" xfId="428"/>
    <cellStyle name="%_Cartel1_TDB_LAW_Plan 05 07_1211" xfId="429"/>
    <cellStyle name="%_Cartel1_TDB_LAW_Plan 05 07_1611" xfId="430"/>
    <cellStyle name="%_Cartel1_TDB_LAW_Plan 05 07_1811" xfId="431"/>
    <cellStyle name="%_Cartel1_TDB_LAW_X June closing_0209" xfId="432"/>
    <cellStyle name="%_Cartel1_TDB_LAW_X september_1910" xfId="433"/>
    <cellStyle name="%_Cartel1_TDB_LAW-x EXECUT SUMM" xfId="434"/>
    <cellStyle name="%_Cartel1_TDB_LAW-x EXECUT SUMM_1" xfId="435"/>
    <cellStyle name="%_Cartel1_TDB_LAW-x maggio 04" xfId="436"/>
    <cellStyle name="%_Cartel1_TDB_LAW-x maggio 04_0806" xfId="437"/>
    <cellStyle name="%_Cartel1_TIM Maxitel_Plan03_05_Investments_Nov2002_14Nov_Euros" xfId="438"/>
    <cellStyle name="%_Cartel1_trial" xfId="439"/>
    <cellStyle name="%_Cartel1_trial brief" xfId="440"/>
    <cellStyle name="%_Cartel1_trial con mercato" xfId="441"/>
    <cellStyle name="%_Cartel1_trial1" xfId="442"/>
    <cellStyle name="%_Cartel2" xfId="443"/>
    <cellStyle name="%_Cash Cost" xfId="444"/>
    <cellStyle name="%_Cash Cost Aprile1" xfId="445"/>
    <cellStyle name="%_Cash Cost Aprile1_Aggregato LAO_Agosto4" xfId="446"/>
    <cellStyle name="%_Cash Cost Aprile1_analisi per quarter_3" xfId="447"/>
    <cellStyle name="%_Cash Cost Aprile1_Analisi vs 2001" xfId="448"/>
    <cellStyle name="%_Cash Cost Aprile1_Base Dati Valori Bdg" xfId="449"/>
    <cellStyle name="%_Cash Cost Aprile1_Base Dati Valori Bdg 02" xfId="450"/>
    <cellStyle name="%_Cash Cost Aprile1_Base Dati Valori Last Month" xfId="451"/>
    <cellStyle name="%_Cash Cost Aprile1_Base Dati Valori Piano" xfId="452"/>
    <cellStyle name="%_Cash Cost Aprile1_Base Dati Valori YTD" xfId="453"/>
    <cellStyle name="%_Cash Cost Aprile1_BS 2001" xfId="454"/>
    <cellStyle name="%_Cash Cost Aprile1_BU Balance Sheets" xfId="455"/>
    <cellStyle name="%_Cash Cost Aprile1_BU Cash flow" xfId="456"/>
    <cellStyle name="%_Cash Cost Aprile1_BU P&amp;L" xfId="457"/>
    <cellStyle name="%_Cash Cost Aprile1_BUDGET E PIANO IAS 2005_2007_Bolivia_1503_1" xfId="458"/>
    <cellStyle name="%_Cash Cost Aprile1_Capex" xfId="459"/>
    <cellStyle name="%_Cash Cost Aprile1_Copy of TDB_LAW_marzo_04_2104" xfId="460"/>
    <cellStyle name="%_Cash Cost Aprile1_Data Book_IT Group_Feb_2003_4" xfId="461"/>
    <cellStyle name="%_Cash Cost Aprile1_Data Book_IT Group_Feb_2003_8" xfId="462"/>
    <cellStyle name="%_Cash Cost Aprile1_Data Book_IT Market_Feb_2003_11" xfId="463"/>
    <cellStyle name="%_Cash Cost Aprile1_Data Book_IT Market_Feb_2003_3" xfId="464"/>
    <cellStyle name="%_Cash Cost Aprile1_Data Book_IT Market_Feb_2003_4" xfId="465"/>
    <cellStyle name="%_Cash Cost Aprile1_Data Book_IT Market_Feb_2003_9" xfId="466"/>
    <cellStyle name="%_Cash Cost Aprile1_Data Book_ITM_Feb_03_Cash Flow_1" xfId="467"/>
    <cellStyle name="%_Cash Cost Aprile1_Data Book_ITM_Feb_03_Cash Flow_5" xfId="468"/>
    <cellStyle name="%_Cash Cost Aprile1_Data Book_ITM_Feb_03_Cash Flow_6" xfId="469"/>
    <cellStyle name="%_Cash Cost Aprile1_Data Book_LAO_Dec_2" xfId="470"/>
    <cellStyle name="%_Cash Cost Aprile1_Data Book_LAW_23_con EVA" xfId="471"/>
    <cellStyle name="%_Cash Cost Aprile1_Data Book_PE_sett7" xfId="472"/>
    <cellStyle name="%_Cash Cost Aprile1_Data Book_PE_sett8" xfId="473"/>
    <cellStyle name="%_Cash Cost Aprile1_Databook_Full Year_LAW14 appoggio" xfId="474"/>
    <cellStyle name="%_Cash Cost Aprile1_Databook_Full Year_LAW14appoggio" xfId="475"/>
    <cellStyle name="%_Cash Cost Aprile1_effetto cambio new plan vs old 10" xfId="476"/>
    <cellStyle name="%_Cash Cost Aprile1_Efficiency ITG_dec_vers06_03_03" xfId="477"/>
    <cellStyle name="%_Cash Cost Aprile1_Estraz_LAW_prova piano_1211" xfId="478"/>
    <cellStyle name="%_Cash Cost Aprile1_Estraz_LAW_x june_2007" xfId="479"/>
    <cellStyle name="%_Cash Cost Aprile1_Exchange Rate Impact 2001" xfId="480"/>
    <cellStyle name="%_Cash Cost Aprile1_Exchange Rate Impact Plan new vs old" xfId="481"/>
    <cellStyle name="%_Cash Cost Aprile1_Expenses" xfId="482"/>
    <cellStyle name="%_Cash Cost Aprile1_FM03_TIMPERU1" xfId="483"/>
    <cellStyle name="%_Cash Cost Aprile1_Gruppo_BDG_Budget e Piano_2005_Ufficiale_2" xfId="484"/>
    <cellStyle name="%_Cash Cost Aprile1_Gruppo_Totale_Dicembre_uff3" xfId="485"/>
    <cellStyle name="%_Cash Cost Aprile1_I Forecast Flash LAW" xfId="486"/>
    <cellStyle name="%_Cash Cost Aprile1_I Forecast Flash LAW2" xfId="487"/>
    <cellStyle name="%_Cash Cost Aprile1_Isyde_EcoFin__LAW3_new" xfId="488"/>
    <cellStyle name="%_Cash Cost Aprile1_LAO Combined new formatEAP" xfId="489"/>
    <cellStyle name="%_Cash Cost Aprile1_LAO_Forecast_6" xfId="490"/>
    <cellStyle name="%_Cash Cost Aprile1_LAW_Forecast_6" xfId="491"/>
    <cellStyle name="%_Cash Cost Aprile1_Main Result by Subs" xfId="492"/>
    <cellStyle name="%_Cash Cost Aprile1_Main Results" xfId="493"/>
    <cellStyle name="%_Cash Cost Aprile1_Management Report Peru" xfId="494"/>
    <cellStyle name="%_Cash Cost Aprile1_market kpis LAO detailed" xfId="495"/>
    <cellStyle name="%_Cash Cost Aprile1_Market_ BDG_e PIANO_2005_con proforma_Ufficiale_2" xfId="496"/>
    <cellStyle name="%_Cash Cost Aprile1_Market_ Dicembre_2002_uff_3" xfId="497"/>
    <cellStyle name="%_Cash Cost Aprile1_Master per febbraio_4" xfId="498"/>
    <cellStyle name="%_Cash Cost Aprile1_Master per febbraio_5" xfId="499"/>
    <cellStyle name="%_Cash Cost Aprile1_Master per febbraio_7" xfId="500"/>
    <cellStyle name="%_Cash Cost Aprile1_Master Piano_DataBook_PE4bis" xfId="501"/>
    <cellStyle name="%_Cash Cost Aprile1_Master Piano_DataBook_PE5 per Bdg" xfId="502"/>
    <cellStyle name="%_Cash Cost Aprile1_Master Piano_Gestionale_PE_perBdg" xfId="503"/>
    <cellStyle name="%_Cash Cost Aprile1_Master Piano_Report_PE new16" xfId="504"/>
    <cellStyle name="%_Cash Cost Aprile1_Master Piano_Report_PE new20" xfId="505"/>
    <cellStyle name="%_Cash Cost Aprile1_Master Piano_Report_PE new24" xfId="506"/>
    <cellStyle name="%_Cash Cost Aprile1_Master Piano_Report_PE14" xfId="507"/>
    <cellStyle name="%_Cash Cost Aprile1_Master Piano_Report_PE15" xfId="508"/>
    <cellStyle name="%_Cash Cost Aprile1_Master Piano_Report_PE16" xfId="509"/>
    <cellStyle name="%_Cash Cost Aprile1_Master Piano_Report_PE19" xfId="510"/>
    <cellStyle name="%_Cash Cost Aprile1_MasterPiano_DataBook_LAO per Bdg" xfId="511"/>
    <cellStyle name="%_Cash Cost Aprile1_MasterPiano_DataBook_LAO2bis bis" xfId="512"/>
    <cellStyle name="%_Cash Cost Aprile1_MasterPiano_DataBook_LAO33" xfId="513"/>
    <cellStyle name="%_Cash Cost Aprile1_MasterPiano_DataBook_LAO43" xfId="514"/>
    <cellStyle name="%_Cash Cost Aprile1_MasterPiano_DataBook_LAO44" xfId="515"/>
    <cellStyle name="%_Cash Cost Aprile1_MasterPiano_DataBook_LAO55" xfId="516"/>
    <cellStyle name="%_Cash Cost Aprile1_OUTLOOK VS 2001" xfId="517"/>
    <cellStyle name="%_Cash Cost Aprile1_Piano 03_05_EcoFin_Riclass._LAW11" xfId="518"/>
    <cellStyle name="%_Cash Cost Aprile1_Piano 03_05_EcoFin_Riclass._LAW19" xfId="519"/>
    <cellStyle name="%_Cash Cost Aprile1_Piano 03_05_EcoFin_Riclass_LAW30" xfId="520"/>
    <cellStyle name="%_Cash Cost Aprile1_Piano 03_05_EcoFin_Riclass_LAW31" xfId="521"/>
    <cellStyle name="%_Cash Cost Aprile1_Piano 03_05_EcoFin_Riclass_LAW33" xfId="522"/>
    <cellStyle name="%_Cash Cost Aprile1_Piano 03_05_EcoFin_Riclass_LAW34" xfId="523"/>
    <cellStyle name="%_Cash Cost Aprile1_Piano 2003-2005_LAW8" xfId="524"/>
    <cellStyle name="%_Cash Cost Aprile1_Piano 2003-2005_LAWFullappoggio" xfId="525"/>
    <cellStyle name="%_Cash Cost Aprile1_Piano_LAO_newproforma_31" xfId="526"/>
    <cellStyle name="%_Cash Cost Aprile1_Piano_LAO_newproforma10" xfId="527"/>
    <cellStyle name="%_Cash Cost Aprile1_Piano_LAO_newproforma16" xfId="528"/>
    <cellStyle name="%_Cash Cost Aprile1_prova change" xfId="529"/>
    <cellStyle name="%_Cash Cost Aprile1_prova new structure" xfId="530"/>
    <cellStyle name="%_Cash Cost Aprile1_Quarter trend" xfId="531"/>
    <cellStyle name="%_Cash Cost Aprile1_Tdb Lao closing 2003 december" xfId="532"/>
    <cellStyle name="%_Cash Cost Aprile1_Tdb Lao closing 2004" xfId="533"/>
    <cellStyle name="%_Cash Cost Aprile1_TDB_Bolivia_Plan 05 07_II° invio_030305" xfId="534"/>
    <cellStyle name="%_Cash Cost Aprile1_TDB_Bolivia_Plan 05 07_II° invio_040305" xfId="535"/>
    <cellStyle name="%_Cash Cost Aprile1_TdB_IT Gruppo_Dicembre" xfId="536"/>
    <cellStyle name="%_Cash Cost Aprile1_TdB_LAO_feb2003_4" xfId="537"/>
    <cellStyle name="%_Cash Cost Aprile1_TdB_LAO_marzo_vers3" xfId="538"/>
    <cellStyle name="%_Cash Cost Aprile1_TdB_LAO_Piano 2004-2006_33_new Fcst_16 Dic_newBatacchi" xfId="539"/>
    <cellStyle name="%_Cash Cost Aprile1_TDB_LAW_Aprile 04_21-05_1" xfId="540"/>
    <cellStyle name="%_Cash Cost Aprile1_TdB_Law_Eco_Fin_Agosto 2003_Ufficiale" xfId="541"/>
    <cellStyle name="%_Cash Cost Aprile1_TdB_Law_Eco_Fin_Feb1" xfId="542"/>
    <cellStyle name="%_Cash Cost Aprile1_TdB_Law_Eco_Fin_Feb12" xfId="543"/>
    <cellStyle name="%_Cash Cost Aprile1_TdB_Law_Eco_Fin_Feb14" xfId="544"/>
    <cellStyle name="%_Cash Cost Aprile1_TdB_Law_Eco_Fin_Feb3" xfId="545"/>
    <cellStyle name="%_Cash Cost Aprile1_TdB_Law_Eco_Fin_Feb7" xfId="546"/>
    <cellStyle name="%_Cash Cost Aprile1_TdB_Law_Eco_Fin_Febbraio 2004_2403" xfId="547"/>
    <cellStyle name="%_Cash Cost Aprile1_TdB_Law_Eco_Fin_For2" xfId="548"/>
    <cellStyle name="%_Cash Cost Aprile1_TdB_Law_Eco_Fin_mar_03" xfId="549"/>
    <cellStyle name="%_Cash Cost Aprile1_TdB_LAW_gest_MARZO '04 14 05" xfId="550"/>
    <cellStyle name="%_Cash Cost Aprile1_TDB_LAW_marzo_04 0305" xfId="551"/>
    <cellStyle name="%_Cash Cost Aprile1_TDB_LAW_marzo_04 05 magg_21.48" xfId="552"/>
    <cellStyle name="%_Cash Cost Aprile1_TDB_LAW_marzo_'04_12 may" xfId="553"/>
    <cellStyle name="%_Cash Cost Aprile1_TDB_LAW_marzo_'04_18 may" xfId="554"/>
    <cellStyle name="%_Cash Cost Aprile1_TDB_LAW_marzo_04_2604" xfId="555"/>
    <cellStyle name="%_Cash Cost Aprile1_TDB_LAW_Plan 05 07_1011" xfId="556"/>
    <cellStyle name="%_Cash Cost Aprile1_TDB_LAW_Plan 05 07_1111" xfId="557"/>
    <cellStyle name="%_Cash Cost Aprile1_TDB_LAW_Plan 05 07_1211" xfId="558"/>
    <cellStyle name="%_Cash Cost Aprile1_TDB_LAW_Plan 05 07_1611" xfId="559"/>
    <cellStyle name="%_Cash Cost Aprile1_TDB_LAW_Plan 05 07_1811" xfId="560"/>
    <cellStyle name="%_Cash Cost Aprile1_TDB_LAW_X June closing_0209" xfId="561"/>
    <cellStyle name="%_Cash Cost Aprile1_TDB_LAW_X september_1910" xfId="562"/>
    <cellStyle name="%_Cash Cost Aprile1_TDB_LAW-x EXECUT SUMM" xfId="563"/>
    <cellStyle name="%_Cash Cost Aprile1_TDB_LAW-x EXECUT SUMM_1" xfId="564"/>
    <cellStyle name="%_Cash Cost Aprile1_TDB_LAW-x maggio 04" xfId="565"/>
    <cellStyle name="%_Cash Cost Aprile1_TDB_LAW-x maggio 04_0806" xfId="566"/>
    <cellStyle name="%_Cash Cost Aprile1_trial" xfId="567"/>
    <cellStyle name="%_Cash Cost Aprile1_trial brief" xfId="568"/>
    <cellStyle name="%_Cash Cost Aprile1_trial con mercato" xfId="569"/>
    <cellStyle name="%_Cash Cost Aprile1_trial1" xfId="570"/>
    <cellStyle name="%_Cash Costs" xfId="571"/>
    <cellStyle name="%_Cash Costs " xfId="572"/>
    <cellStyle name="%_Cash Costs_Agenda Budget-Piano" xfId="573"/>
    <cellStyle name="%_Cash Costs_Aggregato LAO_Agosto4" xfId="574"/>
    <cellStyle name="%_Cash Costs_Argentina novembre 2004 x Emanuela_1" xfId="575"/>
    <cellStyle name="%_Cash Costs_Base Dati Valori Actual" xfId="576"/>
    <cellStyle name="%_Cash Costs_Base Dati Valori Bdg" xfId="577"/>
    <cellStyle name="%_Cash Costs_Base Dati Valori Forecast FY" xfId="578"/>
    <cellStyle name="%_Cash Costs_Base Dati Valori Full Year" xfId="579"/>
    <cellStyle name="%_Cash Costs_Base Dati Valori Year" xfId="580"/>
    <cellStyle name="%_Cash Costs_Base Dati Valori YTD" xfId="581"/>
    <cellStyle name="%_Cash Costs_Base Dati Valori YTD_1° Margine YTD" xfId="582"/>
    <cellStyle name="%_Cash Costs_Base Dati Valori YTD_Agenda Feb 2006" xfId="583"/>
    <cellStyle name="%_Cash Costs_Base Dati Valori YTD_Allegati Short Letter nov '05" xfId="584"/>
    <cellStyle name="%_Cash Costs_Base Dati Valori YTD_Allegati Short Letter nov '05 (3)" xfId="585"/>
    <cellStyle name="%_Cash Costs_Base Dati Valori YTD_Allegati Short Letter nov '05 (4)" xfId="586"/>
    <cellStyle name="%_Cash Costs_Base Dati Valori YTD_Back up Ti Day" xfId="587"/>
    <cellStyle name="%_Cash Costs_Base Dati Valori YTD_Backup presentazione bdg III versione" xfId="588"/>
    <cellStyle name="%_Cash Costs_Base Dati Valori YTD_Base Dati Valori Bdg" xfId="589"/>
    <cellStyle name="%_Cash Costs_Base Dati Valori YTD_Book1" xfId="590"/>
    <cellStyle name="%_Cash Costs_Base Dati Valori YTD_Book2" xfId="591"/>
    <cellStyle name="%_Cash Costs_Base Dati Valori YTD_Brazil 2006_2008" xfId="592"/>
    <cellStyle name="%_Cash Costs_Base Dati Valori YTD_Break-Up IT GAAP Euro 1" xfId="593"/>
    <cellStyle name="%_Cash Costs_Base Dati Valori YTD_Break-Up IT GAAP Euro 2" xfId="594"/>
    <cellStyle name="%_Cash Costs_Base Dati Valori YTD_BU_CHANGE_ANALYSIS_1 (2)" xfId="595"/>
    <cellStyle name="%_Cash Costs_Base Dati Valori YTD_Budget &amp; Piano IAS_draft" xfId="596"/>
    <cellStyle name="%_Cash Costs_Base Dati Valori YTD_Capex" xfId="597"/>
    <cellStyle name="%_Cash Costs_Base Dati Valori YTD_Cartel1" xfId="598"/>
    <cellStyle name="%_Cash Costs_Base Dati Valori YTD_Cartel1 (2)" xfId="599"/>
    <cellStyle name="%_Cash Costs_Base Dati Valori YTD_Cartel1 (3)" xfId="600"/>
    <cellStyle name="%_Cash Costs_Base Dati Valori YTD_Cartel1 (4)" xfId="601"/>
    <cellStyle name="%_Cash Costs_Base Dati Valori YTD_Cartel2" xfId="602"/>
    <cellStyle name="%_Cash Costs_Base Dati Valori YTD_Cash Costs " xfId="603"/>
    <cellStyle name="%_Cash Costs_Base Dati Valori YTD_Cash Costs  (2)" xfId="604"/>
    <cellStyle name="%_Cash Costs_Base Dati Valori YTD_Change vs LY" xfId="605"/>
    <cellStyle name="%_Cash Costs_Base Dati Valori YTD_Commenti IAS 2004_2007newPER REPORT_vs1" xfId="606"/>
    <cellStyle name="%_Cash Costs_Base Dati Valori YTD_Controllo Costi ITZ Mobile" xfId="607"/>
    <cellStyle name="%_Cash Costs_Base Dati Valori YTD_Copia di ITZ e BRA new" xfId="608"/>
    <cellStyle name="%_Cash Costs_Base Dati Valori YTD_COPIADILAVORO2004" xfId="609"/>
    <cellStyle name="%_Cash Costs_Base Dati Valori YTD_DB Domestic Actual" xfId="610"/>
    <cellStyle name="%_Cash Costs_Base Dati Valori YTD_EAP_GESTIONALE MOBILE marzo_Amedeo" xfId="611"/>
    <cellStyle name="%_Cash Costs_Base Dati Valori YTD_ebit_month" xfId="612"/>
    <cellStyle name="%_Cash Costs_Base Dati Valori YTD_EBITDA ANALYSIS DEC ytd_month" xfId="613"/>
    <cellStyle name="%_Cash Costs_Base Dati Valori YTD_Econommico Agosto 2005" xfId="614"/>
    <cellStyle name="%_Cash Costs_Base Dati Valori YTD_Econommico Dic '05_closing 1" xfId="615"/>
    <cellStyle name="%_Cash Costs_Base Dati Valori YTD_Econommico Oct '05" xfId="616"/>
    <cellStyle name="%_Cash Costs_Base Dati Valori YTD_Efficiency per presentazione 19nov" xfId="617"/>
    <cellStyle name="%_Cash Costs_Base Dati Valori YTD_Euros Data Book Consolidado" xfId="618"/>
    <cellStyle name="%_Cash Costs_Base Dati Valori YTD_Expenses" xfId="619"/>
    <cellStyle name="%_Cash Costs_Base Dati Valori YTD_Financial  Disposal 005-20071" xfId="620"/>
    <cellStyle name="%_Cash Costs_Base Dati Valori YTD_Financial  Disposal closing sep e FCST3" xfId="621"/>
    <cellStyle name="%_Cash Costs_Base Dati Valori YTD_Financial  Disposal closing sep e FCST3 per q" xfId="622"/>
    <cellStyle name="%_Cash Costs_Base Dati Valori YTD_Financial TdB TIM Group" xfId="623"/>
    <cellStyle name="%_Cash Costs_Base Dati Valori YTD_Financial TdB TIM Group_28" xfId="624"/>
    <cellStyle name="%_Cash Costs_Base Dati Valori YTD_Financial TdB TIM Group_vs 15" xfId="625"/>
    <cellStyle name="%_Cash Costs_Base Dati Valori YTD_Flash EBIT" xfId="626"/>
    <cellStyle name="%_Cash Costs_Base Dati Valori YTD_FLASH EBIT 1110" xfId="627"/>
    <cellStyle name="%_Cash Costs_Base Dati Valori YTD_Gestionale Aprile 2006_1" xfId="628"/>
    <cellStyle name="%_Cash Costs_Base Dati Valori YTD_Gestionale Dic '05_ con IV Q_2" xfId="629"/>
    <cellStyle name="%_Cash Costs_Base Dati Valori YTD_Gestionale Dic '05_ con IV Q_2 NEW" xfId="630"/>
    <cellStyle name="%_Cash Costs_Base Dati Valori YTD_Gestionale giugno '06" xfId="631"/>
    <cellStyle name="%_Cash Costs_Base Dati Valori YTD_Gestionale maggio 2006_3" xfId="632"/>
    <cellStyle name="%_Cash Costs_Base Dati Valori YTD_Gestionale Nov '05_2" xfId="633"/>
    <cellStyle name="%_Cash Costs_Base Dati Valori YTD_Gestionale Piao 06 08_V3" xfId="634"/>
    <cellStyle name="%_Cash Costs_Base Dati Valori YTD_grafico per sl (3)" xfId="635"/>
    <cellStyle name="%_Cash Costs_Base Dati Valori YTD_Graficos MComittee_BReview" xfId="636"/>
    <cellStyle name="%_Cash Costs_Base Dati Valori YTD_Grecia disposal _last CBEP (3)" xfId="637"/>
    <cellStyle name="%_Cash Costs_Base Dati Valori YTD_ias analysis" xfId="638"/>
    <cellStyle name="%_Cash Costs_Base Dati Valori YTD_Ias Analysis Gruppo e Italia" xfId="639"/>
    <cellStyle name="%_Cash Costs_Base Dati Valori YTD_Impatto Disposal GPP" xfId="640"/>
    <cellStyle name="%_Cash Costs_Base Dati Valori YTD_Impatto Disposal TI Media" xfId="641"/>
    <cellStyle name="%_Cash Costs_Base Dati Valori YTD_Input" xfId="642"/>
    <cellStyle name="%_Cash Costs_Base Dati Valori YTD_IS Detail" xfId="643"/>
    <cellStyle name="%_Cash Costs_Base Dati Valori YTD_IT-GAAP-Proposta TdB TIM Brasil" xfId="644"/>
    <cellStyle name="%_Cash Costs_Base Dati Valori YTD_KPI Brasile Aprile_2006_6" xfId="645"/>
    <cellStyle name="%_Cash Costs_Base Dati Valori YTD_KPI Brasile Dicembre_2" xfId="646"/>
    <cellStyle name="%_Cash Costs_Base Dati Valori YTD_KPI Brasile Giugno_2006_last" xfId="647"/>
    <cellStyle name="%_Cash Costs_Base Dati Valori YTD_KPI Brasile Maggio_2006_3" xfId="648"/>
    <cellStyle name="%_Cash Costs_Base Dati Valori YTD_KPI Brasile Piano_Closing_NUOVA LOGICA" xfId="649"/>
    <cellStyle name="%_Cash Costs_Base Dati Valori YTD_Main KPI Piano '06-'08 Brazil" xfId="650"/>
    <cellStyle name="%_Cash Costs_Base Dati Valori YTD_Main Results 2005 TI Group 7 oct" xfId="651"/>
    <cellStyle name="%_Cash Costs_Base Dati Valori YTD_Master Piano_Gestionale_PE_perBdg" xfId="652"/>
    <cellStyle name="%_Cash Costs_Base Dati Valori YTD_Megabase 2005" xfId="653"/>
    <cellStyle name="%_Cash Costs_Base Dati Valori YTD_NFP 2" xfId="654"/>
    <cellStyle name="%_Cash Costs_Base Dati Valori YTD_Operating WC - back up" xfId="655"/>
    <cellStyle name="%_Cash Costs_Base Dati Valori YTD_OTHER FLASH" xfId="656"/>
    <cellStyle name="%_Cash Costs_Base Dati Valori YTD_Report 09" xfId="657"/>
    <cellStyle name="%_Cash Costs_Base Dati Valori YTD_Report 12 Preclosing" xfId="658"/>
    <cellStyle name="%_Cash Costs_Base Dati Valori YTD_Report financial 2006.APR" xfId="659"/>
    <cellStyle name="%_Cash Costs_Base Dati Valori YTD_Report March 2006 valori 2" xfId="660"/>
    <cellStyle name="%_Cash Costs_Base Dati Valori YTD_Report Mobile piano 06 08" xfId="661"/>
    <cellStyle name="%_Cash Costs_Base Dati Valori YTD_Report11_VP" xfId="662"/>
    <cellStyle name="%_Cash Costs_Base Dati Valori YTD_Riepilogo Target IT Gaap vs IAS" xfId="663"/>
    <cellStyle name="%_Cash Costs_Base Dati Valori YTD_Tableau_FACPC_Ti Gruppo_Cons2" xfId="664"/>
    <cellStyle name="%_Cash Costs_Base Dati Valori YTD_Tavole IAS 2003-2004-2005" xfId="665"/>
    <cellStyle name="%_Cash Costs_Base Dati Valori YTD_TdB_Law_Eco_Fin_Feb4" xfId="666"/>
    <cellStyle name="%_Cash Costs_Base Dati Valori YTD_TdB_Law_Eco_Fin_Feb7" xfId="667"/>
    <cellStyle name="%_Cash Costs_Base Dati Valori YTD_TdB_Law_Eco_Fin_Feb9" xfId="668"/>
    <cellStyle name="%_Cash Costs_Base Dati Valori YTD_TdB_Law_Eco_Fin_For2" xfId="669"/>
    <cellStyle name="%_Cash Costs_Base Dati Valori YTD_TdB_LAW_gest_febbr 04_2403" xfId="670"/>
    <cellStyle name="%_Cash Costs_Base Dati Valori YTD_TdB_LAW_gest_MARZO '04 14 05" xfId="671"/>
    <cellStyle name="%_Cash Costs_Base Dati Valori YTD_TdB_LAW_gest_MARZO 04 OLD STRUTT_2604" xfId="672"/>
    <cellStyle name="%_Cash Costs_Base Dati Valori YTD_TdbGroup-Dicembrev26" xfId="673"/>
    <cellStyle name="%_Cash Costs_Base Dati Valori YTD_Tnc" xfId="674"/>
    <cellStyle name="%_Cash Costs_Base dati YTD" xfId="675"/>
    <cellStyle name="%_Cash Costs_Brasile marzo '051" xfId="676"/>
    <cellStyle name="%_Cash Costs_BS Forecast 2002" xfId="677"/>
    <cellStyle name="%_Cash Costs_BS Full Year 2001" xfId="678"/>
    <cellStyle name="%_Cash Costs_BUDGET E PIANO IAS 2005_2007_Bolivia_1503_1" xfId="679"/>
    <cellStyle name="%_Cash Costs_Capex" xfId="680"/>
    <cellStyle name="%_Cash Costs_Cartel1" xfId="681"/>
    <cellStyle name="%_Cash Costs_Cartel2" xfId="682"/>
    <cellStyle name="%_Cash Costs_Cartel3" xfId="683"/>
    <cellStyle name="%_Cash Costs_Cash Costs " xfId="684"/>
    <cellStyle name="%_Cash Costs_CF Forecast 2002" xfId="685"/>
    <cellStyle name="%_Cash Costs_Chile e Bolivia Marzo '04" xfId="686"/>
    <cellStyle name="%_Cash Costs_Chile e Bolivia Mobile" xfId="687"/>
    <cellStyle name="%_Cash Costs_Chile e Bolivia Mobile 2" xfId="688"/>
    <cellStyle name="%_Cash Costs_Copy of TIM Celular CB_June 05_tabella x TDB2" xfId="689"/>
    <cellStyle name="%_Cash Costs_Data Book LAO Plan 04_06 - Financial Results" xfId="690"/>
    <cellStyle name="%_Cash Costs_Data Book MAX 2004-2006" xfId="691"/>
    <cellStyle name="%_Cash Costs_Data Book Plan Peru_Adjusted 28.11.02" xfId="692"/>
    <cellStyle name="%_Cash Costs_Data Book_ITM_Marzo_2003_6" xfId="693"/>
    <cellStyle name="%_Cash Costs_Databook_Full Year_LAW14 appoggio" xfId="694"/>
    <cellStyle name="%_Cash Costs_Databook_Full Year_LAW14appoggio" xfId="695"/>
    <cellStyle name="%_Cash Costs_Efficiency ITG_dec_vers06_03_03" xfId="696"/>
    <cellStyle name="%_Cash Costs_Expenses" xfId="697"/>
    <cellStyle name="%_Cash Costs_Flash Report_Aprile" xfId="698"/>
    <cellStyle name="%_Cash Costs_Gruppo_BDG_Budget e Piano_2005_Ufficiale_2" xfId="699"/>
    <cellStyle name="%_Cash Costs_Gruppo_Totale_Dicembre_uff3" xfId="700"/>
    <cellStyle name="%_Cash Costs_I Forecast Flash LAW6" xfId="701"/>
    <cellStyle name="%_Cash Costs_KPI" xfId="702"/>
    <cellStyle name="%_Cash Costs_Lao x-rate Bdg 2004" xfId="703"/>
    <cellStyle name="%_Cash Costs_LAO_Forecast_6" xfId="704"/>
    <cellStyle name="%_Cash Costs_LAW_Forecast_6" xfId="705"/>
    <cellStyle name="%_Cash Costs_legende" xfId="706"/>
    <cellStyle name="%_Cash Costs_Market_ BDG_e PIANO_2005_con proforma_Ufficiale_2" xfId="707"/>
    <cellStyle name="%_Cash Costs_Market_ Dicembre_2002_uff_3" xfId="708"/>
    <cellStyle name="%_Cash Costs_Master Piano_DataBook_PE4bis" xfId="709"/>
    <cellStyle name="%_Cash Costs_Master Piano_DataBook_PE5 per Bdg" xfId="710"/>
    <cellStyle name="%_Cash Costs_Master Piano_Gestionale_PE_perBdg" xfId="711"/>
    <cellStyle name="%_Cash Costs_MasterPiano_DataBook_LAO per Bdg" xfId="712"/>
    <cellStyle name="%_Cash Costs_MasterPiano_DataBook_LAO2bis bis" xfId="713"/>
    <cellStyle name="%_Cash Costs_MasterPiano_DataBook_LAO48" xfId="714"/>
    <cellStyle name="%_Cash Costs_MasterPiano_LA" xfId="715"/>
    <cellStyle name="%_Cash Costs_MasterPiano_LA2" xfId="716"/>
    <cellStyle name="%_Cash Costs_Mercato" xfId="717"/>
    <cellStyle name="%_Cash Costs_Metriche BRASILE" xfId="718"/>
    <cellStyle name="%_Cash Costs_Metrics  LAW 2004 10 PARTE WL" xfId="719"/>
    <cellStyle name="%_Cash Costs_Operating Report ITZ" xfId="720"/>
    <cellStyle name="%_Cash Costs_OUTLOOK VS 2001" xfId="721"/>
    <cellStyle name="%_Cash Costs_P&amp;L Forecast 2002" xfId="722"/>
    <cellStyle name="%_Cash Costs_Piano 2003-2005_LAWFullappoggio" xfId="723"/>
    <cellStyle name="%_Cash Costs_Piano_LAO_newproforma24" xfId="724"/>
    <cellStyle name="%_Cash Costs_PL x Q 2003 vs 2002" xfId="725"/>
    <cellStyle name="%_Cash Costs_Plan_LAO_old TI version (example)" xfId="726"/>
    <cellStyle name="%_Cash Costs_Quarter_Gruppo Totale" xfId="727"/>
    <cellStyle name="%_Cash Costs_Quarter_Market" xfId="728"/>
    <cellStyle name="%_Cash Costs_Schema costi Gruppo_december CDA1" xfId="729"/>
    <cellStyle name="%_Cash Costs_Scocca per Perimetri 2002" xfId="730"/>
    <cellStyle name="%_Cash Costs_TDB_Bolivia_Plan 05 07_II° invio_140305" xfId="731"/>
    <cellStyle name="%_Cash Costs_TDB_Bolivia_Plan 05 07_II° invio_150305_ITGAAP" xfId="732"/>
    <cellStyle name="%_Cash Costs_TdB_IT Gruppo_Dicembre" xfId="733"/>
    <cellStyle name="%_Cash Costs_TdB_LAO_Novembre 2003" xfId="734"/>
    <cellStyle name="%_Cash Costs_TdB_LAO_Piano 2004-2006_32_14_11_new Fcst" xfId="735"/>
    <cellStyle name="%_Cash Costs_TdB_LAO_Piano 2004-2006_33_new Fcst_16 Dic_newBatacchi" xfId="736"/>
    <cellStyle name="%_Cash Costs_TdB_LAO_Settembre 2003_Ufficiale" xfId="737"/>
    <cellStyle name="%_Cash Costs_TdB_Law_Eco_Fin_Feb4" xfId="738"/>
    <cellStyle name="%_Cash Costs_TdB_Law_Eco_Fin_Feb7" xfId="739"/>
    <cellStyle name="%_Cash Costs_TdB_Law_Eco_Fin_Feb9" xfId="740"/>
    <cellStyle name="%_Cash Costs_TdB_Law_Eco_Fin_For2" xfId="741"/>
    <cellStyle name="%_Cash Costs_TdB_LAW_gest_febbr 04_2403" xfId="742"/>
    <cellStyle name="%_Cash Costs_TdB_LAW_gest_MARZO '04 14 05" xfId="743"/>
    <cellStyle name="%_Cash Costs_TdB_LAW_gest_MARZO 04 OLD STRUTT_2604" xfId="744"/>
    <cellStyle name="%_Cash Costs_x wireline  marzo" xfId="745"/>
    <cellStyle name="%_CF 2002" xfId="746"/>
    <cellStyle name="%_CF Forecast 2002" xfId="747"/>
    <cellStyle name="%_Chile e Bolivia Marzo '04" xfId="748"/>
    <cellStyle name="%_Chile e Bolivia Mobile" xfId="749"/>
    <cellStyle name="%_Chile e Bolivia Mobile 2" xfId="750"/>
    <cellStyle name="%_Dane do prezentacji 2Q09" xfId="751"/>
    <cellStyle name="%_Data Book BU IOP_Febbraio18" xfId="752"/>
    <cellStyle name="%_Data Book BU IOP_Febbraio18_1° Margine YTD" xfId="753"/>
    <cellStyle name="%_Data Book BU IOP_Febbraio18_2 - Data Book BU Plan 04_06-Financial Results-Nuovo" xfId="754"/>
    <cellStyle name="%_Data Book BU IOP_Febbraio18_2 - Financial Results - BU Internet &amp; Media" xfId="755"/>
    <cellStyle name="%_Data Book BU IOP_Febbraio18_3a - Consolidation Area Analysis" xfId="756"/>
    <cellStyle name="%_Data Book BU IOP_Febbraio18_5 - Budget Investimenti Plan 04-06. TV_4_SENT" xfId="757"/>
    <cellStyle name="%_Data Book BU IOP_Febbraio18_5 - Budget Investimenti Plan 04-06. TV_4_SENT1" xfId="758"/>
    <cellStyle name="%_Data Book BU IOP_Febbraio18_7 - Data Book BU Plan 04_06-IM-KPI Metrics" xfId="759"/>
    <cellStyle name="%_Data Book BU IOP_Febbraio18_Agenda Feb 2006" xfId="760"/>
    <cellStyle name="%_Data Book BU IOP_Febbraio18_Aggregato LAO_Agosto4" xfId="761"/>
    <cellStyle name="%_Data Book BU IOP_Febbraio18_Allegati Short Letter nov '05" xfId="762"/>
    <cellStyle name="%_Data Book BU IOP_Febbraio18_Allegati Short Letter nov '05 (3)" xfId="763"/>
    <cellStyle name="%_Data Book BU IOP_Febbraio18_Allegati Short Letter nov '05 (4)" xfId="764"/>
    <cellStyle name="%_Data Book BU IOP_Febbraio18_Back up Ti Day" xfId="765"/>
    <cellStyle name="%_Data Book BU IOP_Febbraio18_Backup presentazione bdg III versione" xfId="766"/>
    <cellStyle name="%_Data Book BU IOP_Febbraio18_Base Dati Valori Actual" xfId="767"/>
    <cellStyle name="%_Data Book BU IOP_Febbraio18_Base Dati Valori Bdg" xfId="768"/>
    <cellStyle name="%_Data Book BU IOP_Febbraio18_Base Dati Valori Forecast FY" xfId="769"/>
    <cellStyle name="%_Data Book BU IOP_Febbraio18_Base Dati Valori Full Year" xfId="770"/>
    <cellStyle name="%_Data Book BU IOP_Febbraio18_Base Dati Valori Year" xfId="771"/>
    <cellStyle name="%_Data Book BU IOP_Febbraio18_Base Dati Valori YTD" xfId="772"/>
    <cellStyle name="%_Data Book BU IOP_Febbraio18_Base Dati Valori YTD_1° Margine YTD" xfId="773"/>
    <cellStyle name="%_Data Book BU IOP_Febbraio18_Base Dati Valori YTD_Agenda Feb 2006" xfId="774"/>
    <cellStyle name="%_Data Book BU IOP_Febbraio18_Base Dati Valori YTD_Allegati Short Letter nov '05" xfId="775"/>
    <cellStyle name="%_Data Book BU IOP_Febbraio18_Base Dati Valori YTD_Allegati Short Letter nov '05 (3)" xfId="776"/>
    <cellStyle name="%_Data Book BU IOP_Febbraio18_Base Dati Valori YTD_Allegati Short Letter nov '05 (4)" xfId="777"/>
    <cellStyle name="%_Data Book BU IOP_Febbraio18_Base Dati Valori YTD_Back up Ti Day" xfId="778"/>
    <cellStyle name="%_Data Book BU IOP_Febbraio18_Base Dati Valori YTD_Backup presentazione bdg III versione" xfId="779"/>
    <cellStyle name="%_Data Book BU IOP_Febbraio18_Base Dati Valori YTD_Base Dati Valori Bdg" xfId="780"/>
    <cellStyle name="%_Data Book BU IOP_Febbraio18_Base Dati Valori YTD_Book1" xfId="781"/>
    <cellStyle name="%_Data Book BU IOP_Febbraio18_Base Dati Valori YTD_Book2" xfId="782"/>
    <cellStyle name="%_Data Book BU IOP_Febbraio18_Base Dati Valori YTD_Brazil 2006_2008" xfId="783"/>
    <cellStyle name="%_Data Book BU IOP_Febbraio18_Base Dati Valori YTD_Break-Up IT GAAP Euro 1" xfId="784"/>
    <cellStyle name="%_Data Book BU IOP_Febbraio18_Base Dati Valori YTD_Break-Up IT GAAP Euro 2" xfId="785"/>
    <cellStyle name="%_Data Book BU IOP_Febbraio18_Base Dati Valori YTD_BU_CHANGE_ANALYSIS_1 (2)" xfId="786"/>
    <cellStyle name="%_Data Book BU IOP_Febbraio18_Base Dati Valori YTD_Budget &amp; Piano IAS_draft" xfId="787"/>
    <cellStyle name="%_Data Book BU IOP_Febbraio18_Base Dati Valori YTD_Capex" xfId="788"/>
    <cellStyle name="%_Data Book BU IOP_Febbraio18_Base Dati Valori YTD_Cartel1" xfId="789"/>
    <cellStyle name="%_Data Book BU IOP_Febbraio18_Base Dati Valori YTD_Cartel1 (2)" xfId="790"/>
    <cellStyle name="%_Data Book BU IOP_Febbraio18_Base Dati Valori YTD_Cartel1 (3)" xfId="791"/>
    <cellStyle name="%_Data Book BU IOP_Febbraio18_Base Dati Valori YTD_Cartel1 (4)" xfId="792"/>
    <cellStyle name="%_Data Book BU IOP_Febbraio18_Base Dati Valori YTD_Cartel2" xfId="793"/>
    <cellStyle name="%_Data Book BU IOP_Febbraio18_Base Dati Valori YTD_Cash Costs " xfId="794"/>
    <cellStyle name="%_Data Book BU IOP_Febbraio18_Base Dati Valori YTD_Cash Costs  (2)" xfId="795"/>
    <cellStyle name="%_Data Book BU IOP_Febbraio18_Base Dati Valori YTD_Change vs LY" xfId="796"/>
    <cellStyle name="%_Data Book BU IOP_Febbraio18_Base Dati Valori YTD_Commenti IAS 2004_2007newPER REPORT_vs1" xfId="797"/>
    <cellStyle name="%_Data Book BU IOP_Febbraio18_Base Dati Valori YTD_Controllo Costi ITZ Mobile" xfId="798"/>
    <cellStyle name="%_Data Book BU IOP_Febbraio18_Base Dati Valori YTD_Copia di ITZ e BRA new" xfId="799"/>
    <cellStyle name="%_Data Book BU IOP_Febbraio18_Base Dati Valori YTD_COPIADILAVORO2004" xfId="800"/>
    <cellStyle name="%_Data Book BU IOP_Febbraio18_Base Dati Valori YTD_DB Domestic Actual" xfId="801"/>
    <cellStyle name="%_Data Book BU IOP_Febbraio18_Base Dati Valori YTD_EAP_GESTIONALE MOBILE marzo_Amedeo" xfId="802"/>
    <cellStyle name="%_Data Book BU IOP_Febbraio18_Base Dati Valori YTD_ebit_month" xfId="803"/>
    <cellStyle name="%_Data Book BU IOP_Febbraio18_Base Dati Valori YTD_EBITDA ANALYSIS DEC ytd_month" xfId="804"/>
    <cellStyle name="%_Data Book BU IOP_Febbraio18_Base Dati Valori YTD_Econommico Agosto 2005" xfId="805"/>
    <cellStyle name="%_Data Book BU IOP_Febbraio18_Base Dati Valori YTD_Econommico Dic '05_closing 1" xfId="806"/>
    <cellStyle name="%_Data Book BU IOP_Febbraio18_Base Dati Valori YTD_Econommico Oct '05" xfId="807"/>
    <cellStyle name="%_Data Book BU IOP_Febbraio18_Base Dati Valori YTD_Efficiency per presentazione 19nov" xfId="808"/>
    <cellStyle name="%_Data Book BU IOP_Febbraio18_Base Dati Valori YTD_Euros Data Book Consolidado" xfId="809"/>
    <cellStyle name="%_Data Book BU IOP_Febbraio18_Base Dati Valori YTD_Expenses" xfId="810"/>
    <cellStyle name="%_Data Book BU IOP_Febbraio18_Base Dati Valori YTD_Financial  Disposal 005-20071" xfId="811"/>
    <cellStyle name="%_Data Book BU IOP_Febbraio18_Base Dati Valori YTD_Financial  Disposal closing sep e FCST3" xfId="812"/>
    <cellStyle name="%_Data Book BU IOP_Febbraio18_Base Dati Valori YTD_Financial  Disposal closing sep e FCST3 per q" xfId="813"/>
    <cellStyle name="%_Data Book BU IOP_Febbraio18_Base Dati Valori YTD_Financial TdB TIM Group" xfId="814"/>
    <cellStyle name="%_Data Book BU IOP_Febbraio18_Base Dati Valori YTD_Financial TdB TIM Group_28" xfId="815"/>
    <cellStyle name="%_Data Book BU IOP_Febbraio18_Base Dati Valori YTD_Financial TdB TIM Group_vs 15" xfId="816"/>
    <cellStyle name="%_Data Book BU IOP_Febbraio18_Base Dati Valori YTD_Flash EBIT" xfId="817"/>
    <cellStyle name="%_Data Book BU IOP_Febbraio18_Base Dati Valori YTD_FLASH EBIT 1110" xfId="818"/>
    <cellStyle name="%_Data Book BU IOP_Febbraio18_Base Dati Valori YTD_Gestionale Aprile 2006_1" xfId="819"/>
    <cellStyle name="%_Data Book BU IOP_Febbraio18_Base Dati Valori YTD_Gestionale Dic '05_ con IV Q_2" xfId="820"/>
    <cellStyle name="%_Data Book BU IOP_Febbraio18_Base Dati Valori YTD_Gestionale Dic '05_ con IV Q_2 NEW" xfId="821"/>
    <cellStyle name="%_Data Book BU IOP_Febbraio18_Base Dati Valori YTD_Gestionale giugno '06" xfId="822"/>
    <cellStyle name="%_Data Book BU IOP_Febbraio18_Base Dati Valori YTD_Gestionale maggio 2006_3" xfId="823"/>
    <cellStyle name="%_Data Book BU IOP_Febbraio18_Base Dati Valori YTD_Gestionale Nov '05_2" xfId="824"/>
    <cellStyle name="%_Data Book BU IOP_Febbraio18_Base Dati Valori YTD_Gestionale Piao 06 08_V3" xfId="825"/>
    <cellStyle name="%_Data Book BU IOP_Febbraio18_Base Dati Valori YTD_grafico per sl (3)" xfId="826"/>
    <cellStyle name="%_Data Book BU IOP_Febbraio18_Base Dati Valori YTD_Graficos MComittee_BReview" xfId="827"/>
    <cellStyle name="%_Data Book BU IOP_Febbraio18_Base Dati Valori YTD_Grecia disposal _last CBEP (3)" xfId="828"/>
    <cellStyle name="%_Data Book BU IOP_Febbraio18_Base Dati Valori YTD_ias analysis" xfId="829"/>
    <cellStyle name="%_Data Book BU IOP_Febbraio18_Base Dati Valori YTD_Ias Analysis Gruppo e Italia" xfId="830"/>
    <cellStyle name="%_Data Book BU IOP_Febbraio18_Base Dati Valori YTD_Impatto Disposal GPP" xfId="831"/>
    <cellStyle name="%_Data Book BU IOP_Febbraio18_Base Dati Valori YTD_Impatto Disposal TI Media" xfId="832"/>
    <cellStyle name="%_Data Book BU IOP_Febbraio18_Base Dati Valori YTD_Input" xfId="833"/>
    <cellStyle name="%_Data Book BU IOP_Febbraio18_Base Dati Valori YTD_IS Detail" xfId="834"/>
    <cellStyle name="%_Data Book BU IOP_Febbraio18_Base Dati Valori YTD_IT-GAAP-Proposta TdB TIM Brasil" xfId="835"/>
    <cellStyle name="%_Data Book BU IOP_Febbraio18_Base Dati Valori YTD_KPI Brasile Aprile_2006_6" xfId="836"/>
    <cellStyle name="%_Data Book BU IOP_Febbraio18_Base Dati Valori YTD_KPI Brasile Dicembre_2" xfId="837"/>
    <cellStyle name="%_Data Book BU IOP_Febbraio18_Base Dati Valori YTD_KPI Brasile Giugno_2006_last" xfId="838"/>
    <cellStyle name="%_Data Book BU IOP_Febbraio18_Base Dati Valori YTD_KPI Brasile Maggio_2006_3" xfId="839"/>
    <cellStyle name="%_Data Book BU IOP_Febbraio18_Base Dati Valori YTD_KPI Brasile Piano_Closing_NUOVA LOGICA" xfId="840"/>
    <cellStyle name="%_Data Book BU IOP_Febbraio18_Base Dati Valori YTD_Main KPI Piano '06-'08 Brazil" xfId="841"/>
    <cellStyle name="%_Data Book BU IOP_Febbraio18_Base Dati Valori YTD_Main Results 2005 TI Group 7 oct" xfId="842"/>
    <cellStyle name="%_Data Book BU IOP_Febbraio18_Base Dati Valori YTD_Master Piano_Gestionale_PE_perBdg" xfId="843"/>
    <cellStyle name="%_Data Book BU IOP_Febbraio18_Base Dati Valori YTD_Megabase 2005" xfId="844"/>
    <cellStyle name="%_Data Book BU IOP_Febbraio18_Base Dati Valori YTD_NFP 2" xfId="845"/>
    <cellStyle name="%_Data Book BU IOP_Febbraio18_Base Dati Valori YTD_Operating WC - back up" xfId="846"/>
    <cellStyle name="%_Data Book BU IOP_Febbraio18_Base Dati Valori YTD_OTHER FLASH" xfId="847"/>
    <cellStyle name="%_Data Book BU IOP_Febbraio18_Base Dati Valori YTD_Report 09" xfId="848"/>
    <cellStyle name="%_Data Book BU IOP_Febbraio18_Base Dati Valori YTD_Report 12 Preclosing" xfId="849"/>
    <cellStyle name="%_Data Book BU IOP_Febbraio18_Base Dati Valori YTD_Report financial 2006.APR" xfId="850"/>
    <cellStyle name="%_Data Book BU IOP_Febbraio18_Base Dati Valori YTD_Report March 2006 valori 2" xfId="851"/>
    <cellStyle name="%_Data Book BU IOP_Febbraio18_Base Dati Valori YTD_Report Mobile piano 06 08" xfId="852"/>
    <cellStyle name="%_Data Book BU IOP_Febbraio18_Base Dati Valori YTD_Report11_VP" xfId="853"/>
    <cellStyle name="%_Data Book BU IOP_Febbraio18_Base Dati Valori YTD_Riepilogo Target IT Gaap vs IAS" xfId="854"/>
    <cellStyle name="%_Data Book BU IOP_Febbraio18_Base Dati Valori YTD_Tableau_FACPC_Ti Gruppo_Cons2" xfId="855"/>
    <cellStyle name="%_Data Book BU IOP_Febbraio18_Base Dati Valori YTD_Tavole IAS 2003-2004-2005" xfId="856"/>
    <cellStyle name="%_Data Book BU IOP_Febbraio18_Base Dati Valori YTD_TdB_Law_Eco_Fin_Feb4" xfId="857"/>
    <cellStyle name="%_Data Book BU IOP_Febbraio18_Base Dati Valori YTD_TdB_Law_Eco_Fin_Feb7" xfId="858"/>
    <cellStyle name="%_Data Book BU IOP_Febbraio18_Base Dati Valori YTD_TdB_Law_Eco_Fin_Feb9" xfId="859"/>
    <cellStyle name="%_Data Book BU IOP_Febbraio18_Base Dati Valori YTD_TdB_Law_Eco_Fin_For2" xfId="860"/>
    <cellStyle name="%_Data Book BU IOP_Febbraio18_Base Dati Valori YTD_TdB_LAW_gest_febbr 04_2403" xfId="861"/>
    <cellStyle name="%_Data Book BU IOP_Febbraio18_Base Dati Valori YTD_TdB_LAW_gest_MARZO '04 14 05" xfId="862"/>
    <cellStyle name="%_Data Book BU IOP_Febbraio18_Base Dati Valori YTD_TdB_LAW_gest_MARZO 04 OLD STRUTT_2604" xfId="863"/>
    <cellStyle name="%_Data Book BU IOP_Febbraio18_Base Dati Valori YTD_TdbGroup-Dicembrev26" xfId="864"/>
    <cellStyle name="%_Data Book BU IOP_Febbraio18_Base Dati Valori YTD_Tnc" xfId="865"/>
    <cellStyle name="%_Data Book BU IOP_Febbraio18_Base dati YTD" xfId="866"/>
    <cellStyle name="%_Data Book BU IOP_Febbraio18_bbned" xfId="867"/>
    <cellStyle name="%_Data Book BU IOP_Febbraio18_BDV_PL_SEGM" xfId="868"/>
    <cellStyle name="%_Data Book BU IOP_Febbraio18_Book1" xfId="869"/>
    <cellStyle name="%_Data Book BU IOP_Febbraio18_Book2" xfId="870"/>
    <cellStyle name="%_Data Book BU IOP_Febbraio18_Brazil 2006_2008" xfId="871"/>
    <cellStyle name="%_Data Book BU IOP_Febbraio18_Break Up Results" xfId="872"/>
    <cellStyle name="%_Data Book BU IOP_Febbraio18_BS Forecast 2002" xfId="873"/>
    <cellStyle name="%_Data Book BU IOP_Febbraio18_BS Full Year 2001" xfId="874"/>
    <cellStyle name="%_Data Book BU IOP_Febbraio18_BU_CHANGE_ANALYSIS_1 (2)" xfId="875"/>
    <cellStyle name="%_Data Book BU IOP_Febbraio18_Budget &amp; Piano 2005-2007 - solo IAS (01 aprile)" xfId="876"/>
    <cellStyle name="%_Data Book BU IOP_Febbraio18_Budget &amp; Piano 2005-2007 Definitivo" xfId="877"/>
    <cellStyle name="%_Data Book BU IOP_Febbraio18_Budget &amp; Piano IAS" xfId="878"/>
    <cellStyle name="%_Data Book BU IOP_Febbraio18_Budget &amp; Piano IAS_draft" xfId="879"/>
    <cellStyle name="%_Data Book BU IOP_Febbraio18_Buffetti - Data Book BU Plan 04_06-Financial Results-Nuovo" xfId="880"/>
    <cellStyle name="%_Data Book BU IOP_Febbraio18_by Q" xfId="881"/>
    <cellStyle name="%_Data Book BU IOP_Febbraio18_Capex" xfId="882"/>
    <cellStyle name="%_Data Book BU IOP_Febbraio18_Cartel1" xfId="883"/>
    <cellStyle name="%_Data Book BU IOP_Febbraio18_Cartel1 (2)" xfId="884"/>
    <cellStyle name="%_Data Book BU IOP_Febbraio18_Cartel1 (3)" xfId="885"/>
    <cellStyle name="%_Data Book BU IOP_Febbraio18_Cartel1 (4)" xfId="886"/>
    <cellStyle name="%_Data Book BU IOP_Febbraio18_Cartel2" xfId="887"/>
    <cellStyle name="%_Data Book BU IOP_Febbraio18_Cash Costs " xfId="888"/>
    <cellStyle name="%_Data Book BU IOP_Febbraio18_Cash Costs  (2)" xfId="889"/>
    <cellStyle name="%_Data Book BU IOP_Febbraio18_Cash out_ fcst 1_2004" xfId="890"/>
    <cellStyle name="%_Data Book BU IOP_Febbraio18_CF Forecast 2002" xfId="891"/>
    <cellStyle name="%_Data Book BU IOP_Febbraio18_Commenti IAS 2004_2007newPER REPORT_vs1" xfId="892"/>
    <cellStyle name="%_Data Book BU IOP_Febbraio18_Controllo Costi ITZ Mobile" xfId="893"/>
    <cellStyle name="%_Data Book BU IOP_Febbraio18_Copia di ITZ e BRA new" xfId="894"/>
    <cellStyle name="%_Data Book BU IOP_Febbraio18_COPIADILAVORO2004" xfId="895"/>
    <cellStyle name="%_Data Book BU IOP_Febbraio18_Copy of 2 - Financial Results - BU Wireline" xfId="896"/>
    <cellStyle name="%_Data Book BU IOP_Febbraio18_D_INP_IAS" xfId="897"/>
    <cellStyle name="%_Data Book BU IOP_Febbraio18_Data book 2004 e Piano Internet" xfId="898"/>
    <cellStyle name="%_Data Book BU IOP_Febbraio18_Data Book BU Plan 04_06 TV" xfId="899"/>
    <cellStyle name="%_Data Book BU IOP_Febbraio18_Data Book LAO Plan 04_06 - Financial Results" xfId="900"/>
    <cellStyle name="%_Data Book BU IOP_Febbraio18_Data Book MAX 2004-2006" xfId="901"/>
    <cellStyle name="%_Data Book BU IOP_Febbraio18_Data Book_ITM_Marzo_2003_6" xfId="902"/>
    <cellStyle name="%_Data Book BU IOP_Febbraio18_Databook_Full Year_LAW14 appoggio" xfId="903"/>
    <cellStyle name="%_Data Book BU IOP_Febbraio18_Databook_Full Year_LAW14appoggio" xfId="904"/>
    <cellStyle name="%_Data Book BU IOP_Febbraio18_Dati gestionali_ III_fcst_WITT" xfId="905"/>
    <cellStyle name="%_Data Book BU IOP_Febbraio18_Dati IT Tilab" xfId="906"/>
    <cellStyle name="%_Data Book BU IOP_Febbraio18_DB" xfId="907"/>
    <cellStyle name="%_Data Book BU IOP_Febbraio18_DB Domestic Actual" xfId="908"/>
    <cellStyle name="%_Data Book BU IOP_Febbraio18_Delta Perimetri _2003 2002 x bdg 04 con cambi new1" xfId="909"/>
    <cellStyle name="%_Data Book BU IOP_Febbraio18_Dettaglio Investimenti" xfId="910"/>
    <cellStyle name="%_Data Book BU IOP_Febbraio18_EAP_GESTIONALE MOBILE marzo_Amedeo" xfId="911"/>
    <cellStyle name="%_Data Book BU IOP_Febbraio18_ebit_month" xfId="912"/>
    <cellStyle name="%_Data Book BU IOP_Febbraio18_EBITDA ANALYSIS DEC ytd_month" xfId="913"/>
    <cellStyle name="%_Data Book BU IOP_Febbraio18_Econommico Agosto 2005" xfId="914"/>
    <cellStyle name="%_Data Book BU IOP_Febbraio18_Econommico Dic '05_closing 1" xfId="915"/>
    <cellStyle name="%_Data Book BU IOP_Febbraio18_Econommico Oct '05" xfId="916"/>
    <cellStyle name="%_Data Book BU IOP_Febbraio18_Efficiency ITG_dec_vers06_03_03" xfId="917"/>
    <cellStyle name="%_Data Book BU IOP_Febbraio18_Efficiency per presentazione 19nov" xfId="918"/>
    <cellStyle name="%_Data Book BU IOP_Febbraio18_estratto costi giugno da TDB Apix" xfId="919"/>
    <cellStyle name="%_Data Book BU IOP_Febbraio18_EXPENCES al netto del costo del prodotto la7 e mtv" xfId="920"/>
    <cellStyle name="%_Data Book BU IOP_Febbraio18_Expenses" xfId="921"/>
    <cellStyle name="%_Data Book BU IOP_Febbraio18_Expenses Analysis Budget Piano" xfId="922"/>
    <cellStyle name="%_Data Book BU IOP_Febbraio18_Financial  Disposal 005-20071" xfId="923"/>
    <cellStyle name="%_Data Book BU IOP_Febbraio18_Financial  Disposal closing sep e FCST3" xfId="924"/>
    <cellStyle name="%_Data Book BU IOP_Febbraio18_Financial  Disposal closing sep e FCST3 per q" xfId="925"/>
    <cellStyle name="%_Data Book BU IOP_Febbraio18_Financial TdB TIM Group" xfId="926"/>
    <cellStyle name="%_Data Book BU IOP_Febbraio18_Financial TdB TIM Group_28" xfId="927"/>
    <cellStyle name="%_Data Book BU IOP_Febbraio18_Financial TdB TIM Group_vs 15" xfId="928"/>
    <cellStyle name="%_Data Book BU IOP_Febbraio18_Format gestionale Corporate - 260105 v2 invio" xfId="929"/>
    <cellStyle name="%_Data Book BU IOP_Febbraio18_Format gestionale Corporate - video e ADSL" xfId="930"/>
    <cellStyle name="%_Data Book BU IOP_Febbraio18_Gestionale Aprile 2006_1" xfId="931"/>
    <cellStyle name="%_Data Book BU IOP_Febbraio18_Gestionale Dic '05_ con IV Q_2" xfId="932"/>
    <cellStyle name="%_Data Book BU IOP_Febbraio18_Gestionale Dic '05_ con IV Q_2 NEW" xfId="933"/>
    <cellStyle name="%_Data Book BU IOP_Febbraio18_Gestionale giugno '06" xfId="934"/>
    <cellStyle name="%_Data Book BU IOP_Febbraio18_Gestionale maggio 2006_3" xfId="935"/>
    <cellStyle name="%_Data Book BU IOP_Febbraio18_Gestionale Nov '05_2" xfId="936"/>
    <cellStyle name="%_Data Book BU IOP_Febbraio18_Gestionale Piao 06 08_V3" xfId="937"/>
    <cellStyle name="%_Data Book BU IOP_Febbraio18_grafico per sl (3)" xfId="938"/>
    <cellStyle name="%_Data Book BU IOP_Febbraio18_Grecia disposal _last CBEP (3)" xfId="939"/>
    <cellStyle name="%_Data Book BU IOP_Febbraio18_Gruppo_BDG_Budget e Piano_2005_Ufficiale_2" xfId="940"/>
    <cellStyle name="%_Data Book BU IOP_Febbraio18_Gruppo_Totale_Dicembre_uff3" xfId="941"/>
    <cellStyle name="%_Data Book BU IOP_Febbraio18_hansenetnew-dic" xfId="942"/>
    <cellStyle name="%_Data Book BU IOP_Febbraio18_headcount" xfId="943"/>
    <cellStyle name="%_Data Book BU IOP_Febbraio18_I Forecast Flash LAW6" xfId="944"/>
    <cellStyle name="%_Data Book BU IOP_Febbraio18_ias analysis" xfId="945"/>
    <cellStyle name="%_Data Book BU IOP_Febbraio18_Ias Analysis Gruppo e Italia" xfId="946"/>
    <cellStyle name="%_Data Book BU IOP_Febbraio18_IAS Nuova struttura Wireline_fin" xfId="947"/>
    <cellStyle name="%_Data Book BU IOP_Febbraio18_Impatto Disposal GPP" xfId="948"/>
    <cellStyle name="%_Data Book BU IOP_Febbraio18_Impatto Disposal TI Media" xfId="949"/>
    <cellStyle name="%_Data Book BU IOP_Febbraio18_IT Market_Budget 2004 Mensilizzato_10_new" xfId="950"/>
    <cellStyle name="%_Data Book BU IOP_Febbraio18_KPI" xfId="951"/>
    <cellStyle name="%_Data Book BU IOP_Febbraio18_KPI Brasile Aprile_2006_6" xfId="952"/>
    <cellStyle name="%_Data Book BU IOP_Febbraio18_KPI Brasile Dicembre_2" xfId="953"/>
    <cellStyle name="%_Data Book BU IOP_Febbraio18_KPI Brasile Giugno_2006_last" xfId="954"/>
    <cellStyle name="%_Data Book BU IOP_Febbraio18_KPI Brasile Maggio_2006_3" xfId="955"/>
    <cellStyle name="%_Data Book BU IOP_Febbraio18_KPI Brasile Piano_Closing_NUOVA LOGICA" xfId="956"/>
    <cellStyle name="%_Data Book BU IOP_Febbraio18_Lao x-rate Bdg 2004" xfId="957"/>
    <cellStyle name="%_Data Book BU IOP_Febbraio18_LAO_Forecast_6" xfId="958"/>
    <cellStyle name="%_Data Book BU IOP_Febbraio18_LAW_Forecast_6" xfId="959"/>
    <cellStyle name="%_Data Book BU IOP_Febbraio18_libertysurfgrnew-dic" xfId="960"/>
    <cellStyle name="%_Data Book BU IOP_Febbraio18_Main KPI Piano '06-'08 Brazil" xfId="961"/>
    <cellStyle name="%_Data Book BU IOP_Febbraio18_Main Results 2005 TI Group 7 oct" xfId="962"/>
    <cellStyle name="%_Data Book BU IOP_Febbraio18_Market_ BDG_e PIANO_2005_con proforma_Ufficiale_2" xfId="963"/>
    <cellStyle name="%_Data Book BU IOP_Febbraio18_Market_ Dicembre_2002_uff_3" xfId="964"/>
    <cellStyle name="%_Data Book BU IOP_Febbraio18_Master Piano_DataBook_PE4bis" xfId="965"/>
    <cellStyle name="%_Data Book BU IOP_Febbraio18_Master Piano_DataBook_PE5 per Bdg" xfId="966"/>
    <cellStyle name="%_Data Book BU IOP_Febbraio18_Master Piano_Gestionale_PE_perBdg" xfId="967"/>
    <cellStyle name="%_Data Book BU IOP_Febbraio18_MasterPiano_DataBook_LAO per Bdg" xfId="968"/>
    <cellStyle name="%_Data Book BU IOP_Febbraio18_MasterPiano_DataBook_LAO2bis bis" xfId="969"/>
    <cellStyle name="%_Data Book BU IOP_Febbraio18_MasterPiano_DataBook_LAO48" xfId="970"/>
    <cellStyle name="%_Data Book BU IOP_Febbraio18_MasterPiano_LA" xfId="971"/>
    <cellStyle name="%_Data Book BU IOP_Febbraio18_MasterPiano_LA2" xfId="972"/>
    <cellStyle name="%_Data Book BU IOP_Febbraio18_mensilizzazione IT e TI Lab" xfId="973"/>
    <cellStyle name="%_Data Book BU IOP_Febbraio18_Mercato" xfId="974"/>
    <cellStyle name="%_Data Book BU IOP_Febbraio18_Metrics  LAW 2004 10 PARTE WL" xfId="975"/>
    <cellStyle name="%_Data Book BU IOP_Febbraio18_Operating WC - back up" xfId="976"/>
    <cellStyle name="%_Data Book BU IOP_Febbraio18_OTHER FLASH" xfId="977"/>
    <cellStyle name="%_Data Book BU IOP_Febbraio18_OUTLOOK VS 2001" xfId="978"/>
    <cellStyle name="%_Data Book BU IOP_Febbraio18_P&amp;L Forecast 2002" xfId="979"/>
    <cellStyle name="%_Data Book BU IOP_Febbraio18_Perimetro Cambi_Aprile 2005 vs Lsty_FLASH 1" xfId="980"/>
    <cellStyle name="%_Data Book BU IOP_Febbraio18_Perimetro Cambi_Marzo 2005 vs Lsty_FLASH 1" xfId="981"/>
    <cellStyle name="%_Data Book BU IOP_Febbraio18_Piano 2003-2005_LAWFullappoggio" xfId="982"/>
    <cellStyle name="%_Data Book BU IOP_Febbraio18_Piano_LAO_newproforma24" xfId="983"/>
    <cellStyle name="%_Data Book BU IOP_Febbraio18_Plan_LAO_old TI version (example)" xfId="984"/>
    <cellStyle name="%_Data Book BU IOP_Febbraio18_Preview Piano 05-07 01 nov" xfId="985"/>
    <cellStyle name="%_Data Book BU IOP_Febbraio18_Quarter_Gruppo Totale" xfId="986"/>
    <cellStyle name="%_Data Book BU IOP_Febbraio18_Quarter_Market" xfId="987"/>
    <cellStyle name="%_Data Book BU IOP_Febbraio18_Rep_Package BDG_PLAN 05-07" xfId="988"/>
    <cellStyle name="%_Data Book BU IOP_Febbraio18_Report 09" xfId="989"/>
    <cellStyle name="%_Data Book BU IOP_Febbraio18_Report 12" xfId="990"/>
    <cellStyle name="%_Data Book BU IOP_Febbraio18_Report 12 Preclosing" xfId="991"/>
    <cellStyle name="%_Data Book BU IOP_Febbraio18_Report financial 2006.APR" xfId="992"/>
    <cellStyle name="%_Data Book BU IOP_Febbraio18_Report March 2006 valori 2" xfId="993"/>
    <cellStyle name="%_Data Book BU IOP_Febbraio18_Report Mobile piano 06 08" xfId="994"/>
    <cellStyle name="%_Data Book BU IOP_Febbraio18_Report Olivetti Tecnost dicembre" xfId="995"/>
    <cellStyle name="%_Data Book BU IOP_Febbraio18_Report Piano 04-06_20 nov" xfId="996"/>
    <cellStyle name="%_Data Book BU IOP_Febbraio18_Report11_VP" xfId="997"/>
    <cellStyle name="%_Data Book BU IOP_Febbraio18_Riepilogo Target IT Gaap vs IAS" xfId="998"/>
    <cellStyle name="%_Data Book BU IOP_Febbraio18_sintesi costi TDB-BUW-mag05 bis" xfId="999"/>
    <cellStyle name="%_Data Book BU IOP_Febbraio18_Tableau_FACPC_Ti Gruppo_Cons2" xfId="1000"/>
    <cellStyle name="%_Data Book BU IOP_Febbraio18_Tavola Persoanle" xfId="1001"/>
    <cellStyle name="%_Data Book BU IOP_Febbraio18_Tavole IAS" xfId="1002"/>
    <cellStyle name="%_Data Book BU IOP_Febbraio18_Tavole IAS 2003-2004-2005" xfId="1003"/>
    <cellStyle name="%_Data Book BU IOP_Febbraio18_Tavole IAS Piano OliTec" xfId="1004"/>
    <cellStyle name="%_Data Book BU IOP_Febbraio18_Tavole Italian Gaap Piano OliTec" xfId="1005"/>
    <cellStyle name="%_Data Book BU IOP_Febbraio18_TdB_IT Gruppo_Dicembre" xfId="1006"/>
    <cellStyle name="%_Data Book BU IOP_Febbraio18_TdB_LAO_Novembre 2003" xfId="1007"/>
    <cellStyle name="%_Data Book BU IOP_Febbraio18_TdB_LAO_Piano 2004-2006_32_14_11_new Fcst" xfId="1008"/>
    <cellStyle name="%_Data Book BU IOP_Febbraio18_TdB_LAO_Piano 2004-2006_33_new Fcst_16 Dic_newBatacchi" xfId="1009"/>
    <cellStyle name="%_Data Book BU IOP_Febbraio18_TdB_LAO_Settembre 2003_Ufficiale" xfId="1010"/>
    <cellStyle name="%_Data Book BU IOP_Febbraio18_TdB_Law_Eco_Fin_Feb4" xfId="1011"/>
    <cellStyle name="%_Data Book BU IOP_Febbraio18_TdB_Law_Eco_Fin_Feb7" xfId="1012"/>
    <cellStyle name="%_Data Book BU IOP_Febbraio18_TdB_Law_Eco_Fin_Feb9" xfId="1013"/>
    <cellStyle name="%_Data Book BU IOP_Febbraio18_TdB_Law_Eco_Fin_For2" xfId="1014"/>
    <cellStyle name="%_Data Book BU IOP_Febbraio18_TdB_LAW_gest_febbr 04_2403" xfId="1015"/>
    <cellStyle name="%_Data Book BU IOP_Febbraio18_TdB_LAW_gest_MARZO '04 14 05" xfId="1016"/>
    <cellStyle name="%_Data Book BU IOP_Febbraio18_TdB_LAW_gest_MARZO 04 OLD STRUTT_2604" xfId="1017"/>
    <cellStyle name="%_Data Book BU IOP_Febbraio18_Tdb_Olivetti_Marzo 2005_Ufficiale1" xfId="1018"/>
    <cellStyle name="%_Data Book BU IOP_Febbraio18_TDB-BBB-mag05" xfId="1019"/>
    <cellStyle name="%_Data Book BU IOP_Febbraio18_Tdb-FinResults_05-07_NetIPR_22-03" xfId="1020"/>
    <cellStyle name="%_Data Book BU IOP_Febbraio18_Tdb-FinResults_05-07_NetIPR_25-02_4" xfId="1021"/>
    <cellStyle name="%_Data Book BU IOP_Febbraio18_TdbGroup-Dicembrev26" xfId="1022"/>
    <cellStyle name="%_Data Book BU IOP_Febbraio18_Ti france piano 2005 2007 Budget feb02" xfId="1023"/>
    <cellStyle name="%_Data Book BU IOP_Febbraio18_TIWS_IT Fuse per EAP fcst3" xfId="1024"/>
    <cellStyle name="%_Data Book BU IOP_Febbraio2" xfId="1025"/>
    <cellStyle name="%_Data Book BU IOP_Febbraio2_Agenda Budget-Piano" xfId="1026"/>
    <cellStyle name="%_Data Book BU IOP_Febbraio2_Aggregato LAO_Agosto4" xfId="1027"/>
    <cellStyle name="%_Data Book BU IOP_Febbraio2_Argentina novembre 2004 x Emanuela_1" xfId="1028"/>
    <cellStyle name="%_Data Book BU IOP_Febbraio2_Base Dati Valori Actual" xfId="1029"/>
    <cellStyle name="%_Data Book BU IOP_Febbraio2_Base Dati Valori Bdg" xfId="1030"/>
    <cellStyle name="%_Data Book BU IOP_Febbraio2_Base Dati Valori Forecast FY" xfId="1031"/>
    <cellStyle name="%_Data Book BU IOP_Febbraio2_Base Dati Valori Full Year" xfId="1032"/>
    <cellStyle name="%_Data Book BU IOP_Febbraio2_Base Dati Valori Year" xfId="1033"/>
    <cellStyle name="%_Data Book BU IOP_Febbraio2_Base Dati Valori YTD" xfId="1034"/>
    <cellStyle name="%_Data Book BU IOP_Febbraio2_Base Dati Valori YTD_1° Margine YTD" xfId="1035"/>
    <cellStyle name="%_Data Book BU IOP_Febbraio2_Base Dati Valori YTD_Agenda Feb 2006" xfId="1036"/>
    <cellStyle name="%_Data Book BU IOP_Febbraio2_Base Dati Valori YTD_Allegati Short Letter nov '05" xfId="1037"/>
    <cellStyle name="%_Data Book BU IOP_Febbraio2_Base Dati Valori YTD_Allegati Short Letter nov '05 (3)" xfId="1038"/>
    <cellStyle name="%_Data Book BU IOP_Febbraio2_Base Dati Valori YTD_Allegati Short Letter nov '05 (4)" xfId="1039"/>
    <cellStyle name="%_Data Book BU IOP_Febbraio2_Base Dati Valori YTD_Back up Ti Day" xfId="1040"/>
    <cellStyle name="%_Data Book BU IOP_Febbraio2_Base Dati Valori YTD_Backup presentazione bdg III versione" xfId="1041"/>
    <cellStyle name="%_Data Book BU IOP_Febbraio2_Base Dati Valori YTD_Base Dati Valori Bdg" xfId="1042"/>
    <cellStyle name="%_Data Book BU IOP_Febbraio2_Base Dati Valori YTD_Book1" xfId="1043"/>
    <cellStyle name="%_Data Book BU IOP_Febbraio2_Base Dati Valori YTD_Book2" xfId="1044"/>
    <cellStyle name="%_Data Book BU IOP_Febbraio2_Base Dati Valori YTD_Brazil 2006_2008" xfId="1045"/>
    <cellStyle name="%_Data Book BU IOP_Febbraio2_Base Dati Valori YTD_Break-Up IT GAAP Euro 1" xfId="1046"/>
    <cellStyle name="%_Data Book BU IOP_Febbraio2_Base Dati Valori YTD_Break-Up IT GAAP Euro 2" xfId="1047"/>
    <cellStyle name="%_Data Book BU IOP_Febbraio2_Base Dati Valori YTD_BU_CHANGE_ANALYSIS_1 (2)" xfId="1048"/>
    <cellStyle name="%_Data Book BU IOP_Febbraio2_Base Dati Valori YTD_Budget &amp; Piano IAS_draft" xfId="1049"/>
    <cellStyle name="%_Data Book BU IOP_Febbraio2_Base Dati Valori YTD_Capex" xfId="1050"/>
    <cellStyle name="%_Data Book BU IOP_Febbraio2_Base Dati Valori YTD_Cartel1" xfId="1051"/>
    <cellStyle name="%_Data Book BU IOP_Febbraio2_Base Dati Valori YTD_Cartel1 (2)" xfId="1052"/>
    <cellStyle name="%_Data Book BU IOP_Febbraio2_Base Dati Valori YTD_Cartel1 (3)" xfId="1053"/>
    <cellStyle name="%_Data Book BU IOP_Febbraio2_Base Dati Valori YTD_Cartel1 (4)" xfId="1054"/>
    <cellStyle name="%_Data Book BU IOP_Febbraio2_Base Dati Valori YTD_Cartel2" xfId="1055"/>
    <cellStyle name="%_Data Book BU IOP_Febbraio2_Base Dati Valori YTD_Cash Costs " xfId="1056"/>
    <cellStyle name="%_Data Book BU IOP_Febbraio2_Base Dati Valori YTD_Cash Costs  (2)" xfId="1057"/>
    <cellStyle name="%_Data Book BU IOP_Febbraio2_Base Dati Valori YTD_Change vs LY" xfId="1058"/>
    <cellStyle name="%_Data Book BU IOP_Febbraio2_Base Dati Valori YTD_Commenti IAS 2004_2007newPER REPORT_vs1" xfId="1059"/>
    <cellStyle name="%_Data Book BU IOP_Febbraio2_Base Dati Valori YTD_Controllo Costi ITZ Mobile" xfId="1060"/>
    <cellStyle name="%_Data Book BU IOP_Febbraio2_Base Dati Valori YTD_Copia di ITZ e BRA new" xfId="1061"/>
    <cellStyle name="%_Data Book BU IOP_Febbraio2_Base Dati Valori YTD_COPIADILAVORO2004" xfId="1062"/>
    <cellStyle name="%_Data Book BU IOP_Febbraio2_Base Dati Valori YTD_DB Domestic Actual" xfId="1063"/>
    <cellStyle name="%_Data Book BU IOP_Febbraio2_Base Dati Valori YTD_EAP_GESTIONALE MOBILE marzo_Amedeo" xfId="1064"/>
    <cellStyle name="%_Data Book BU IOP_Febbraio2_Base Dati Valori YTD_ebit_month" xfId="1065"/>
    <cellStyle name="%_Data Book BU IOP_Febbraio2_Base Dati Valori YTD_EBITDA ANALYSIS DEC ytd_month" xfId="1066"/>
    <cellStyle name="%_Data Book BU IOP_Febbraio2_Base Dati Valori YTD_Econommico Agosto 2005" xfId="1067"/>
    <cellStyle name="%_Data Book BU IOP_Febbraio2_Base Dati Valori YTD_Econommico Dic '05_closing 1" xfId="1068"/>
    <cellStyle name="%_Data Book BU IOP_Febbraio2_Base Dati Valori YTD_Econommico Oct '05" xfId="1069"/>
    <cellStyle name="%_Data Book BU IOP_Febbraio2_Base Dati Valori YTD_Efficiency per presentazione 19nov" xfId="1070"/>
    <cellStyle name="%_Data Book BU IOP_Febbraio2_Base Dati Valori YTD_Euros Data Book Consolidado" xfId="1071"/>
    <cellStyle name="%_Data Book BU IOP_Febbraio2_Base Dati Valori YTD_Expenses" xfId="1072"/>
    <cellStyle name="%_Data Book BU IOP_Febbraio2_Base Dati Valori YTD_Financial  Disposal 005-20071" xfId="1073"/>
    <cellStyle name="%_Data Book BU IOP_Febbraio2_Base Dati Valori YTD_Financial  Disposal closing sep e FCST3" xfId="1074"/>
    <cellStyle name="%_Data Book BU IOP_Febbraio2_Base Dati Valori YTD_Financial  Disposal closing sep e FCST3 per q" xfId="1075"/>
    <cellStyle name="%_Data Book BU IOP_Febbraio2_Base Dati Valori YTD_Financial TdB TIM Group" xfId="1076"/>
    <cellStyle name="%_Data Book BU IOP_Febbraio2_Base Dati Valori YTD_Financial TdB TIM Group_28" xfId="1077"/>
    <cellStyle name="%_Data Book BU IOP_Febbraio2_Base Dati Valori YTD_Financial TdB TIM Group_vs 15" xfId="1078"/>
    <cellStyle name="%_Data Book BU IOP_Febbraio2_Base Dati Valori YTD_Flash EBIT" xfId="1079"/>
    <cellStyle name="%_Data Book BU IOP_Febbraio2_Base Dati Valori YTD_FLASH EBIT 1110" xfId="1080"/>
    <cellStyle name="%_Data Book BU IOP_Febbraio2_Base Dati Valori YTD_Gestionale Aprile 2006_1" xfId="1081"/>
    <cellStyle name="%_Data Book BU IOP_Febbraio2_Base Dati Valori YTD_Gestionale Dic '05_ con IV Q_2" xfId="1082"/>
    <cellStyle name="%_Data Book BU IOP_Febbraio2_Base Dati Valori YTD_Gestionale Dic '05_ con IV Q_2 NEW" xfId="1083"/>
    <cellStyle name="%_Data Book BU IOP_Febbraio2_Base Dati Valori YTD_Gestionale giugno '06" xfId="1084"/>
    <cellStyle name="%_Data Book BU IOP_Febbraio2_Base Dati Valori YTD_Gestionale maggio 2006_3" xfId="1085"/>
    <cellStyle name="%_Data Book BU IOP_Febbraio2_Base Dati Valori YTD_Gestionale Nov '05_2" xfId="1086"/>
    <cellStyle name="%_Data Book BU IOP_Febbraio2_Base Dati Valori YTD_Gestionale Piao 06 08_V3" xfId="1087"/>
    <cellStyle name="%_Data Book BU IOP_Febbraio2_Base Dati Valori YTD_grafico per sl (3)" xfId="1088"/>
    <cellStyle name="%_Data Book BU IOP_Febbraio2_Base Dati Valori YTD_Graficos MComittee_BReview" xfId="1089"/>
    <cellStyle name="%_Data Book BU IOP_Febbraio2_Base Dati Valori YTD_Grecia disposal _last CBEP (3)" xfId="1090"/>
    <cellStyle name="%_Data Book BU IOP_Febbraio2_Base Dati Valori YTD_ias analysis" xfId="1091"/>
    <cellStyle name="%_Data Book BU IOP_Febbraio2_Base Dati Valori YTD_Ias Analysis Gruppo e Italia" xfId="1092"/>
    <cellStyle name="%_Data Book BU IOP_Febbraio2_Base Dati Valori YTD_Impatto Disposal GPP" xfId="1093"/>
    <cellStyle name="%_Data Book BU IOP_Febbraio2_Base Dati Valori YTD_Impatto Disposal TI Media" xfId="1094"/>
    <cellStyle name="%_Data Book BU IOP_Febbraio2_Base Dati Valori YTD_Input" xfId="1095"/>
    <cellStyle name="%_Data Book BU IOP_Febbraio2_Base Dati Valori YTD_IS Detail" xfId="1096"/>
    <cellStyle name="%_Data Book BU IOP_Febbraio2_Base Dati Valori YTD_IT-GAAP-Proposta TdB TIM Brasil" xfId="1097"/>
    <cellStyle name="%_Data Book BU IOP_Febbraio2_Base Dati Valori YTD_KPI Brasile Aprile_2006_6" xfId="1098"/>
    <cellStyle name="%_Data Book BU IOP_Febbraio2_Base Dati Valori YTD_KPI Brasile Dicembre_2" xfId="1099"/>
    <cellStyle name="%_Data Book BU IOP_Febbraio2_Base Dati Valori YTD_KPI Brasile Giugno_2006_last" xfId="1100"/>
    <cellStyle name="%_Data Book BU IOP_Febbraio2_Base Dati Valori YTD_KPI Brasile Maggio_2006_3" xfId="1101"/>
    <cellStyle name="%_Data Book BU IOP_Febbraio2_Base Dati Valori YTD_KPI Brasile Piano_Closing_NUOVA LOGICA" xfId="1102"/>
    <cellStyle name="%_Data Book BU IOP_Febbraio2_Base Dati Valori YTD_Main KPI Piano '06-'08 Brazil" xfId="1103"/>
    <cellStyle name="%_Data Book BU IOP_Febbraio2_Base Dati Valori YTD_Main Results 2005 TI Group 7 oct" xfId="1104"/>
    <cellStyle name="%_Data Book BU IOP_Febbraio2_Base Dati Valori YTD_Master Piano_Gestionale_PE_perBdg" xfId="1105"/>
    <cellStyle name="%_Data Book BU IOP_Febbraio2_Base Dati Valori YTD_Megabase 2005" xfId="1106"/>
    <cellStyle name="%_Data Book BU IOP_Febbraio2_Base Dati Valori YTD_NFP 2" xfId="1107"/>
    <cellStyle name="%_Data Book BU IOP_Febbraio2_Base Dati Valori YTD_Operating WC - back up" xfId="1108"/>
    <cellStyle name="%_Data Book BU IOP_Febbraio2_Base Dati Valori YTD_OTHER FLASH" xfId="1109"/>
    <cellStyle name="%_Data Book BU IOP_Febbraio2_Base Dati Valori YTD_Report 09" xfId="1110"/>
    <cellStyle name="%_Data Book BU IOP_Febbraio2_Base Dati Valori YTD_Report 12 Preclosing" xfId="1111"/>
    <cellStyle name="%_Data Book BU IOP_Febbraio2_Base Dati Valori YTD_Report financial 2006.APR" xfId="1112"/>
    <cellStyle name="%_Data Book BU IOP_Febbraio2_Base Dati Valori YTD_Report March 2006 valori 2" xfId="1113"/>
    <cellStyle name="%_Data Book BU IOP_Febbraio2_Base Dati Valori YTD_Report Mobile piano 06 08" xfId="1114"/>
    <cellStyle name="%_Data Book BU IOP_Febbraio2_Base Dati Valori YTD_Report11_VP" xfId="1115"/>
    <cellStyle name="%_Data Book BU IOP_Febbraio2_Base Dati Valori YTD_Riepilogo Target IT Gaap vs IAS" xfId="1116"/>
    <cellStyle name="%_Data Book BU IOP_Febbraio2_Base Dati Valori YTD_Tableau_FACPC_Ti Gruppo_Cons2" xfId="1117"/>
    <cellStyle name="%_Data Book BU IOP_Febbraio2_Base Dati Valori YTD_Tavole IAS 2003-2004-2005" xfId="1118"/>
    <cellStyle name="%_Data Book BU IOP_Febbraio2_Base Dati Valori YTD_TdB_Law_Eco_Fin_Feb4" xfId="1119"/>
    <cellStyle name="%_Data Book BU IOP_Febbraio2_Base Dati Valori YTD_TdB_Law_Eco_Fin_Feb7" xfId="1120"/>
    <cellStyle name="%_Data Book BU IOP_Febbraio2_Base Dati Valori YTD_TdB_Law_Eco_Fin_Feb9" xfId="1121"/>
    <cellStyle name="%_Data Book BU IOP_Febbraio2_Base Dati Valori YTD_TdB_Law_Eco_Fin_For2" xfId="1122"/>
    <cellStyle name="%_Data Book BU IOP_Febbraio2_Base Dati Valori YTD_TdB_LAW_gest_febbr 04_2403" xfId="1123"/>
    <cellStyle name="%_Data Book BU IOP_Febbraio2_Base Dati Valori YTD_TdB_LAW_gest_MARZO '04 14 05" xfId="1124"/>
    <cellStyle name="%_Data Book BU IOP_Febbraio2_Base Dati Valori YTD_TdB_LAW_gest_MARZO 04 OLD STRUTT_2604" xfId="1125"/>
    <cellStyle name="%_Data Book BU IOP_Febbraio2_Base Dati Valori YTD_TdbGroup-Dicembrev26" xfId="1126"/>
    <cellStyle name="%_Data Book BU IOP_Febbraio2_Base Dati Valori YTD_Tnc" xfId="1127"/>
    <cellStyle name="%_Data Book BU IOP_Febbraio2_Base dati YTD" xfId="1128"/>
    <cellStyle name="%_Data Book BU IOP_Febbraio2_BS Forecast 2002" xfId="1129"/>
    <cellStyle name="%_Data Book BU IOP_Febbraio2_BS Full Year 2001" xfId="1130"/>
    <cellStyle name="%_Data Book BU IOP_Febbraio2_BUDGET E PIANO IAS 2005_2007_Bolivia_1503_1" xfId="1131"/>
    <cellStyle name="%_Data Book BU IOP_Febbraio2_Capex" xfId="1132"/>
    <cellStyle name="%_Data Book BU IOP_Febbraio2_Cartel1" xfId="1133"/>
    <cellStyle name="%_Data Book BU IOP_Febbraio2_Cartel2" xfId="1134"/>
    <cellStyle name="%_Data Book BU IOP_Febbraio2_Cash Costs " xfId="1135"/>
    <cellStyle name="%_Data Book BU IOP_Febbraio2_CF Forecast 2002" xfId="1136"/>
    <cellStyle name="%_Data Book BU IOP_Febbraio2_Chile e Bolivia Marzo '04" xfId="1137"/>
    <cellStyle name="%_Data Book BU IOP_Febbraio2_Chile e Bolivia Mobile" xfId="1138"/>
    <cellStyle name="%_Data Book BU IOP_Febbraio2_Chile e Bolivia Mobile 2" xfId="1139"/>
    <cellStyle name="%_Data Book BU IOP_Febbraio2_Data Book LAO Plan 04_06 - Financial Results" xfId="1140"/>
    <cellStyle name="%_Data Book BU IOP_Febbraio2_Data Book MAX 2004-2006" xfId="1141"/>
    <cellStyle name="%_Data Book BU IOP_Febbraio2_Data Book Plan Peru_Adjusted 28.11.02" xfId="1142"/>
    <cellStyle name="%_Data Book BU IOP_Febbraio2_Data Book_ITM_Marzo_2003_6" xfId="1143"/>
    <cellStyle name="%_Data Book BU IOP_Febbraio2_Databook_Full Year_LAW14 appoggio" xfId="1144"/>
    <cellStyle name="%_Data Book BU IOP_Febbraio2_Databook_Full Year_LAW14appoggio" xfId="1145"/>
    <cellStyle name="%_Data Book BU IOP_Febbraio2_Efficiency ITG_dec_vers06_03_03" xfId="1146"/>
    <cellStyle name="%_Data Book BU IOP_Febbraio2_Expenses" xfId="1147"/>
    <cellStyle name="%_Data Book BU IOP_Febbraio2_Gruppo_BDG_Budget e Piano_2005_Ufficiale_2" xfId="1148"/>
    <cellStyle name="%_Data Book BU IOP_Febbraio2_Gruppo_Totale_Dicembre_uff3" xfId="1149"/>
    <cellStyle name="%_Data Book BU IOP_Febbraio2_I Forecast Flash LAW6" xfId="1150"/>
    <cellStyle name="%_Data Book BU IOP_Febbraio2_KPI" xfId="1151"/>
    <cellStyle name="%_Data Book BU IOP_Febbraio2_Lao x-rate Bdg 2004" xfId="1152"/>
    <cellStyle name="%_Data Book BU IOP_Febbraio2_LAO_Forecast_6" xfId="1153"/>
    <cellStyle name="%_Data Book BU IOP_Febbraio2_LAW_Forecast_6" xfId="1154"/>
    <cellStyle name="%_Data Book BU IOP_Febbraio2_legende" xfId="1155"/>
    <cellStyle name="%_Data Book BU IOP_Febbraio2_Market_ BDG_e PIANO_2005_con proforma_Ufficiale_2" xfId="1156"/>
    <cellStyle name="%_Data Book BU IOP_Febbraio2_Market_ Dicembre_2002_uff_3" xfId="1157"/>
    <cellStyle name="%_Data Book BU IOP_Febbraio2_Master Piano_DataBook_PE4bis" xfId="1158"/>
    <cellStyle name="%_Data Book BU IOP_Febbraio2_Master Piano_DataBook_PE5 per Bdg" xfId="1159"/>
    <cellStyle name="%_Data Book BU IOP_Febbraio2_Master Piano_Gestionale_PE_perBdg" xfId="1160"/>
    <cellStyle name="%_Data Book BU IOP_Febbraio2_MasterPiano_DataBook_LAO per Bdg" xfId="1161"/>
    <cellStyle name="%_Data Book BU IOP_Febbraio2_MasterPiano_DataBook_LAO2bis bis" xfId="1162"/>
    <cellStyle name="%_Data Book BU IOP_Febbraio2_MasterPiano_DataBook_LAO48" xfId="1163"/>
    <cellStyle name="%_Data Book BU IOP_Febbraio2_MasterPiano_LA" xfId="1164"/>
    <cellStyle name="%_Data Book BU IOP_Febbraio2_MasterPiano_LA2" xfId="1165"/>
    <cellStyle name="%_Data Book BU IOP_Febbraio2_Mercato" xfId="1166"/>
    <cellStyle name="%_Data Book BU IOP_Febbraio2_Metrics  LAW 2004 10 PARTE WL" xfId="1167"/>
    <cellStyle name="%_Data Book BU IOP_Febbraio2_OUTLOOK VS 2001" xfId="1168"/>
    <cellStyle name="%_Data Book BU IOP_Febbraio2_P&amp;L Forecast 2002" xfId="1169"/>
    <cellStyle name="%_Data Book BU IOP_Febbraio2_Piano 2003-2005_LAWFullappoggio" xfId="1170"/>
    <cellStyle name="%_Data Book BU IOP_Febbraio2_Piano_LAO_newproforma24" xfId="1171"/>
    <cellStyle name="%_Data Book BU IOP_Febbraio2_PL x Q 2003 vs 2002" xfId="1172"/>
    <cellStyle name="%_Data Book BU IOP_Febbraio2_Plan_LAO_old TI version (example)" xfId="1173"/>
    <cellStyle name="%_Data Book BU IOP_Febbraio2_Quarter_Gruppo Totale" xfId="1174"/>
    <cellStyle name="%_Data Book BU IOP_Febbraio2_Quarter_Market" xfId="1175"/>
    <cellStyle name="%_Data Book BU IOP_Febbraio2_Schema costi Gruppo_december CDA1" xfId="1176"/>
    <cellStyle name="%_Data Book BU IOP_Febbraio2_Scocca per Perimetri 2002" xfId="1177"/>
    <cellStyle name="%_Data Book BU IOP_Febbraio2_TDB_Bolivia_Plan 05 07_II° invio_140305" xfId="1178"/>
    <cellStyle name="%_Data Book BU IOP_Febbraio2_TDB_Bolivia_Plan 05 07_II° invio_150305_ITGAAP" xfId="1179"/>
    <cellStyle name="%_Data Book BU IOP_Febbraio2_TdB_IT Gruppo_Dicembre" xfId="1180"/>
    <cellStyle name="%_Data Book BU IOP_Febbraio2_TdB_LAO_Novembre 2003" xfId="1181"/>
    <cellStyle name="%_Data Book BU IOP_Febbraio2_TdB_LAO_Piano 2004-2006_32_14_11_new Fcst" xfId="1182"/>
    <cellStyle name="%_Data Book BU IOP_Febbraio2_TdB_LAO_Piano 2004-2006_33_new Fcst_16 Dic_newBatacchi" xfId="1183"/>
    <cellStyle name="%_Data Book BU IOP_Febbraio2_TdB_LAO_Settembre 2003_Ufficiale" xfId="1184"/>
    <cellStyle name="%_Data Book BU IOP_Febbraio2_TdB_Law_Eco_Fin_Feb4" xfId="1185"/>
    <cellStyle name="%_Data Book BU IOP_Febbraio2_TdB_Law_Eco_Fin_Feb7" xfId="1186"/>
    <cellStyle name="%_Data Book BU IOP_Febbraio2_TdB_Law_Eco_Fin_Feb9" xfId="1187"/>
    <cellStyle name="%_Data Book BU IOP_Febbraio2_TdB_Law_Eco_Fin_For2" xfId="1188"/>
    <cellStyle name="%_Data Book BU IOP_Febbraio2_TdB_LAW_gest_febbr 04_2403" xfId="1189"/>
    <cellStyle name="%_Data Book BU IOP_Febbraio2_TdB_LAW_gest_MARZO '04 14 05" xfId="1190"/>
    <cellStyle name="%_Data Book BU IOP_Febbraio2_TdB_LAW_gest_MARZO 04 OLD STRUTT_2604" xfId="1191"/>
    <cellStyle name="%_Data Book BU IOP_Febbraio2_x wireline  marzo" xfId="1192"/>
    <cellStyle name="%_Data Book BU IOP_Febbraio3" xfId="1193"/>
    <cellStyle name="%_Data Book BU IOP_Febbraio3_Agenda Budget-Piano" xfId="1194"/>
    <cellStyle name="%_Data Book BU IOP_Febbraio3_Aggregato LAO_Agosto4" xfId="1195"/>
    <cellStyle name="%_Data Book BU IOP_Febbraio3_Argentina novembre 2004 x Emanuela_1" xfId="1196"/>
    <cellStyle name="%_Data Book BU IOP_Febbraio3_Base Dati Valori Actual" xfId="1197"/>
    <cellStyle name="%_Data Book BU IOP_Febbraio3_Base Dati Valori Bdg" xfId="1198"/>
    <cellStyle name="%_Data Book BU IOP_Febbraio3_Base Dati Valori Forecast FY" xfId="1199"/>
    <cellStyle name="%_Data Book BU IOP_Febbraio3_Base Dati Valori Full Year" xfId="1200"/>
    <cellStyle name="%_Data Book BU IOP_Febbraio3_Base Dati Valori Year" xfId="1201"/>
    <cellStyle name="%_Data Book BU IOP_Febbraio3_Base Dati Valori YTD" xfId="1202"/>
    <cellStyle name="%_Data Book BU IOP_Febbraio3_Base Dati Valori YTD_1° Margine YTD" xfId="1203"/>
    <cellStyle name="%_Data Book BU IOP_Febbraio3_Base Dati Valori YTD_Agenda Feb 2006" xfId="1204"/>
    <cellStyle name="%_Data Book BU IOP_Febbraio3_Base Dati Valori YTD_Allegati Short Letter nov '05" xfId="1205"/>
    <cellStyle name="%_Data Book BU IOP_Febbraio3_Base Dati Valori YTD_Allegati Short Letter nov '05 (3)" xfId="1206"/>
    <cellStyle name="%_Data Book BU IOP_Febbraio3_Base Dati Valori YTD_Allegati Short Letter nov '05 (4)" xfId="1207"/>
    <cellStyle name="%_Data Book BU IOP_Febbraio3_Base Dati Valori YTD_Back up Ti Day" xfId="1208"/>
    <cellStyle name="%_Data Book BU IOP_Febbraio3_Base Dati Valori YTD_Backup presentazione bdg III versione" xfId="1209"/>
    <cellStyle name="%_Data Book BU IOP_Febbraio3_Base Dati Valori YTD_Base Dati Valori Bdg" xfId="1210"/>
    <cellStyle name="%_Data Book BU IOP_Febbraio3_Base Dati Valori YTD_Book1" xfId="1211"/>
    <cellStyle name="%_Data Book BU IOP_Febbraio3_Base Dati Valori YTD_Book2" xfId="1212"/>
    <cellStyle name="%_Data Book BU IOP_Febbraio3_Base Dati Valori YTD_Brazil 2006_2008" xfId="1213"/>
    <cellStyle name="%_Data Book BU IOP_Febbraio3_Base Dati Valori YTD_Break-Up IT GAAP Euro 1" xfId="1214"/>
    <cellStyle name="%_Data Book BU IOP_Febbraio3_Base Dati Valori YTD_Break-Up IT GAAP Euro 2" xfId="1215"/>
    <cellStyle name="%_Data Book BU IOP_Febbraio3_Base Dati Valori YTD_BU_CHANGE_ANALYSIS_1 (2)" xfId="1216"/>
    <cellStyle name="%_Data Book BU IOP_Febbraio3_Base Dati Valori YTD_Budget &amp; Piano IAS_draft" xfId="1217"/>
    <cellStyle name="%_Data Book BU IOP_Febbraio3_Base Dati Valori YTD_Capex" xfId="1218"/>
    <cellStyle name="%_Data Book BU IOP_Febbraio3_Base Dati Valori YTD_Cartel1" xfId="1219"/>
    <cellStyle name="%_Data Book BU IOP_Febbraio3_Base Dati Valori YTD_Cartel1 (2)" xfId="1220"/>
    <cellStyle name="%_Data Book BU IOP_Febbraio3_Base Dati Valori YTD_Cartel1 (3)" xfId="1221"/>
    <cellStyle name="%_Data Book BU IOP_Febbraio3_Base Dati Valori YTD_Cartel1 (4)" xfId="1222"/>
    <cellStyle name="%_Data Book BU IOP_Febbraio3_Base Dati Valori YTD_Cartel2" xfId="1223"/>
    <cellStyle name="%_Data Book BU IOP_Febbraio3_Base Dati Valori YTD_Cash Costs " xfId="1224"/>
    <cellStyle name="%_Data Book BU IOP_Febbraio3_Base Dati Valori YTD_Cash Costs  (2)" xfId="1225"/>
    <cellStyle name="%_Data Book BU IOP_Febbraio3_Base Dati Valori YTD_Change vs LY" xfId="1226"/>
    <cellStyle name="%_Data Book BU IOP_Febbraio3_Base Dati Valori YTD_Commenti IAS 2004_2007newPER REPORT_vs1" xfId="1227"/>
    <cellStyle name="%_Data Book BU IOP_Febbraio3_Base Dati Valori YTD_Controllo Costi ITZ Mobile" xfId="1228"/>
    <cellStyle name="%_Data Book BU IOP_Febbraio3_Base Dati Valori YTD_Copia di ITZ e BRA new" xfId="1229"/>
    <cellStyle name="%_Data Book BU IOP_Febbraio3_Base Dati Valori YTD_COPIADILAVORO2004" xfId="1230"/>
    <cellStyle name="%_Data Book BU IOP_Febbraio3_Base Dati Valori YTD_DB Domestic Actual" xfId="1231"/>
    <cellStyle name="%_Data Book BU IOP_Febbraio3_Base Dati Valori YTD_EAP_GESTIONALE MOBILE marzo_Amedeo" xfId="1232"/>
    <cellStyle name="%_Data Book BU IOP_Febbraio3_Base Dati Valori YTD_ebit_month" xfId="1233"/>
    <cellStyle name="%_Data Book BU IOP_Febbraio3_Base Dati Valori YTD_EBITDA ANALYSIS DEC ytd_month" xfId="1234"/>
    <cellStyle name="%_Data Book BU IOP_Febbraio3_Base Dati Valori YTD_Econommico Agosto 2005" xfId="1235"/>
    <cellStyle name="%_Data Book BU IOP_Febbraio3_Base Dati Valori YTD_Econommico Dic '05_closing 1" xfId="1236"/>
    <cellStyle name="%_Data Book BU IOP_Febbraio3_Base Dati Valori YTD_Econommico Oct '05" xfId="1237"/>
    <cellStyle name="%_Data Book BU IOP_Febbraio3_Base Dati Valori YTD_Efficiency per presentazione 19nov" xfId="1238"/>
    <cellStyle name="%_Data Book BU IOP_Febbraio3_Base Dati Valori YTD_Euros Data Book Consolidado" xfId="1239"/>
    <cellStyle name="%_Data Book BU IOP_Febbraio3_Base Dati Valori YTD_Expenses" xfId="1240"/>
    <cellStyle name="%_Data Book BU IOP_Febbraio3_Base Dati Valori YTD_Financial  Disposal 005-20071" xfId="1241"/>
    <cellStyle name="%_Data Book BU IOP_Febbraio3_Base Dati Valori YTD_Financial  Disposal closing sep e FCST3" xfId="1242"/>
    <cellStyle name="%_Data Book BU IOP_Febbraio3_Base Dati Valori YTD_Financial  Disposal closing sep e FCST3 per q" xfId="1243"/>
    <cellStyle name="%_Data Book BU IOP_Febbraio3_Base Dati Valori YTD_Financial TdB TIM Group" xfId="1244"/>
    <cellStyle name="%_Data Book BU IOP_Febbraio3_Base Dati Valori YTD_Financial TdB TIM Group_28" xfId="1245"/>
    <cellStyle name="%_Data Book BU IOP_Febbraio3_Base Dati Valori YTD_Financial TdB TIM Group_vs 15" xfId="1246"/>
    <cellStyle name="%_Data Book BU IOP_Febbraio3_Base Dati Valori YTD_Flash EBIT" xfId="1247"/>
    <cellStyle name="%_Data Book BU IOP_Febbraio3_Base Dati Valori YTD_FLASH EBIT 1110" xfId="1248"/>
    <cellStyle name="%_Data Book BU IOP_Febbraio3_Base Dati Valori YTD_Gestionale Aprile 2006_1" xfId="1249"/>
    <cellStyle name="%_Data Book BU IOP_Febbraio3_Base Dati Valori YTD_Gestionale Dic '05_ con IV Q_2" xfId="1250"/>
    <cellStyle name="%_Data Book BU IOP_Febbraio3_Base Dati Valori YTD_Gestionale Dic '05_ con IV Q_2 NEW" xfId="1251"/>
    <cellStyle name="%_Data Book BU IOP_Febbraio3_Base Dati Valori YTD_Gestionale giugno '06" xfId="1252"/>
    <cellStyle name="%_Data Book BU IOP_Febbraio3_Base Dati Valori YTD_Gestionale maggio 2006_3" xfId="1253"/>
    <cellStyle name="%_Data Book BU IOP_Febbraio3_Base Dati Valori YTD_Gestionale Nov '05_2" xfId="1254"/>
    <cellStyle name="%_Data Book BU IOP_Febbraio3_Base Dati Valori YTD_Gestionale Piao 06 08_V3" xfId="1255"/>
    <cellStyle name="%_Data Book BU IOP_Febbraio3_Base Dati Valori YTD_grafico per sl (3)" xfId="1256"/>
    <cellStyle name="%_Data Book BU IOP_Febbraio3_Base Dati Valori YTD_Graficos MComittee_BReview" xfId="1257"/>
    <cellStyle name="%_Data Book BU IOP_Febbraio3_Base Dati Valori YTD_Grecia disposal _last CBEP (3)" xfId="1258"/>
    <cellStyle name="%_Data Book BU IOP_Febbraio3_Base Dati Valori YTD_ias analysis" xfId="1259"/>
    <cellStyle name="%_Data Book BU IOP_Febbraio3_Base Dati Valori YTD_Ias Analysis Gruppo e Italia" xfId="1260"/>
    <cellStyle name="%_Data Book BU IOP_Febbraio3_Base Dati Valori YTD_Impatto Disposal GPP" xfId="1261"/>
    <cellStyle name="%_Data Book BU IOP_Febbraio3_Base Dati Valori YTD_Impatto Disposal TI Media" xfId="1262"/>
    <cellStyle name="%_Data Book BU IOP_Febbraio3_Base Dati Valori YTD_Input" xfId="1263"/>
    <cellStyle name="%_Data Book BU IOP_Febbraio3_Base Dati Valori YTD_IS Detail" xfId="1264"/>
    <cellStyle name="%_Data Book BU IOP_Febbraio3_Base Dati Valori YTD_IT-GAAP-Proposta TdB TIM Brasil" xfId="1265"/>
    <cellStyle name="%_Data Book BU IOP_Febbraio3_Base Dati Valori YTD_KPI Brasile Aprile_2006_6" xfId="1266"/>
    <cellStyle name="%_Data Book BU IOP_Febbraio3_Base Dati Valori YTD_KPI Brasile Dicembre_2" xfId="1267"/>
    <cellStyle name="%_Data Book BU IOP_Febbraio3_Base Dati Valori YTD_KPI Brasile Giugno_2006_last" xfId="1268"/>
    <cellStyle name="%_Data Book BU IOP_Febbraio3_Base Dati Valori YTD_KPI Brasile Maggio_2006_3" xfId="1269"/>
    <cellStyle name="%_Data Book BU IOP_Febbraio3_Base Dati Valori YTD_KPI Brasile Piano_Closing_NUOVA LOGICA" xfId="1270"/>
    <cellStyle name="%_Data Book BU IOP_Febbraio3_Base Dati Valori YTD_Main KPI Piano '06-'08 Brazil" xfId="1271"/>
    <cellStyle name="%_Data Book BU IOP_Febbraio3_Base Dati Valori YTD_Main Results 2005 TI Group 7 oct" xfId="1272"/>
    <cellStyle name="%_Data Book BU IOP_Febbraio3_Base Dati Valori YTD_Master Piano_Gestionale_PE_perBdg" xfId="1273"/>
    <cellStyle name="%_Data Book BU IOP_Febbraio3_Base Dati Valori YTD_Megabase 2005" xfId="1274"/>
    <cellStyle name="%_Data Book BU IOP_Febbraio3_Base Dati Valori YTD_NFP 2" xfId="1275"/>
    <cellStyle name="%_Data Book BU IOP_Febbraio3_Base Dati Valori YTD_Operating WC - back up" xfId="1276"/>
    <cellStyle name="%_Data Book BU IOP_Febbraio3_Base Dati Valori YTD_OTHER FLASH" xfId="1277"/>
    <cellStyle name="%_Data Book BU IOP_Febbraio3_Base Dati Valori YTD_Report 09" xfId="1278"/>
    <cellStyle name="%_Data Book BU IOP_Febbraio3_Base Dati Valori YTD_Report 12 Preclosing" xfId="1279"/>
    <cellStyle name="%_Data Book BU IOP_Febbraio3_Base Dati Valori YTD_Report financial 2006.APR" xfId="1280"/>
    <cellStyle name="%_Data Book BU IOP_Febbraio3_Base Dati Valori YTD_Report March 2006 valori 2" xfId="1281"/>
    <cellStyle name="%_Data Book BU IOP_Febbraio3_Base Dati Valori YTD_Report Mobile piano 06 08" xfId="1282"/>
    <cellStyle name="%_Data Book BU IOP_Febbraio3_Base Dati Valori YTD_Report11_VP" xfId="1283"/>
    <cellStyle name="%_Data Book BU IOP_Febbraio3_Base Dati Valori YTD_Riepilogo Target IT Gaap vs IAS" xfId="1284"/>
    <cellStyle name="%_Data Book BU IOP_Febbraio3_Base Dati Valori YTD_Tableau_FACPC_Ti Gruppo_Cons2" xfId="1285"/>
    <cellStyle name="%_Data Book BU IOP_Febbraio3_Base Dati Valori YTD_Tavole IAS 2003-2004-2005" xfId="1286"/>
    <cellStyle name="%_Data Book BU IOP_Febbraio3_Base Dati Valori YTD_TdB_Law_Eco_Fin_Feb4" xfId="1287"/>
    <cellStyle name="%_Data Book BU IOP_Febbraio3_Base Dati Valori YTD_TdB_Law_Eco_Fin_Feb7" xfId="1288"/>
    <cellStyle name="%_Data Book BU IOP_Febbraio3_Base Dati Valori YTD_TdB_Law_Eco_Fin_Feb9" xfId="1289"/>
    <cellStyle name="%_Data Book BU IOP_Febbraio3_Base Dati Valori YTD_TdB_Law_Eco_Fin_For2" xfId="1290"/>
    <cellStyle name="%_Data Book BU IOP_Febbraio3_Base Dati Valori YTD_TdB_LAW_gest_febbr 04_2403" xfId="1291"/>
    <cellStyle name="%_Data Book BU IOP_Febbraio3_Base Dati Valori YTD_TdB_LAW_gest_MARZO '04 14 05" xfId="1292"/>
    <cellStyle name="%_Data Book BU IOP_Febbraio3_Base Dati Valori YTD_TdB_LAW_gest_MARZO 04 OLD STRUTT_2604" xfId="1293"/>
    <cellStyle name="%_Data Book BU IOP_Febbraio3_Base Dati Valori YTD_TdbGroup-Dicembrev26" xfId="1294"/>
    <cellStyle name="%_Data Book BU IOP_Febbraio3_Base Dati Valori YTD_Tnc" xfId="1295"/>
    <cellStyle name="%_Data Book BU IOP_Febbraio3_Base dati YTD" xfId="1296"/>
    <cellStyle name="%_Data Book BU IOP_Febbraio3_BS Forecast 2002" xfId="1297"/>
    <cellStyle name="%_Data Book BU IOP_Febbraio3_BS Full Year 2001" xfId="1298"/>
    <cellStyle name="%_Data Book BU IOP_Febbraio3_BUDGET E PIANO IAS 2005_2007_Bolivia_1503_1" xfId="1299"/>
    <cellStyle name="%_Data Book BU IOP_Febbraio3_Capex" xfId="1300"/>
    <cellStyle name="%_Data Book BU IOP_Febbraio3_Cartel1" xfId="1301"/>
    <cellStyle name="%_Data Book BU IOP_Febbraio3_Cartel2" xfId="1302"/>
    <cellStyle name="%_Data Book BU IOP_Febbraio3_Cash Costs " xfId="1303"/>
    <cellStyle name="%_Data Book BU IOP_Febbraio3_CF Forecast 2002" xfId="1304"/>
    <cellStyle name="%_Data Book BU IOP_Febbraio3_Chile e Bolivia Marzo '04" xfId="1305"/>
    <cellStyle name="%_Data Book BU IOP_Febbraio3_Chile e Bolivia Mobile" xfId="1306"/>
    <cellStyle name="%_Data Book BU IOP_Febbraio3_Chile e Bolivia Mobile 2" xfId="1307"/>
    <cellStyle name="%_Data Book BU IOP_Febbraio3_Data Book LAO Plan 04_06 - Financial Results" xfId="1308"/>
    <cellStyle name="%_Data Book BU IOP_Febbraio3_Data Book MAX 2004-2006" xfId="1309"/>
    <cellStyle name="%_Data Book BU IOP_Febbraio3_Data Book Plan Peru_Adjusted 28.11.02" xfId="1310"/>
    <cellStyle name="%_Data Book BU IOP_Febbraio3_Data Book_ITM_Marzo_2003_6" xfId="1311"/>
    <cellStyle name="%_Data Book BU IOP_Febbraio3_Databook_Full Year_LAW14 appoggio" xfId="1312"/>
    <cellStyle name="%_Data Book BU IOP_Febbraio3_Databook_Full Year_LAW14appoggio" xfId="1313"/>
    <cellStyle name="%_Data Book BU IOP_Febbraio3_Efficiency ITG_dec_vers06_03_03" xfId="1314"/>
    <cellStyle name="%_Data Book BU IOP_Febbraio3_Expenses" xfId="1315"/>
    <cellStyle name="%_Data Book BU IOP_Febbraio3_Gruppo_BDG_Budget e Piano_2005_Ufficiale_2" xfId="1316"/>
    <cellStyle name="%_Data Book BU IOP_Febbraio3_Gruppo_Totale_Dicembre_uff3" xfId="1317"/>
    <cellStyle name="%_Data Book BU IOP_Febbraio3_I Forecast Flash LAW6" xfId="1318"/>
    <cellStyle name="%_Data Book BU IOP_Febbraio3_KPI" xfId="1319"/>
    <cellStyle name="%_Data Book BU IOP_Febbraio3_Lao x-rate Bdg 2004" xfId="1320"/>
    <cellStyle name="%_Data Book BU IOP_Febbraio3_LAO_Forecast_6" xfId="1321"/>
    <cellStyle name="%_Data Book BU IOP_Febbraio3_LAW_Forecast_6" xfId="1322"/>
    <cellStyle name="%_Data Book BU IOP_Febbraio3_legende" xfId="1323"/>
    <cellStyle name="%_Data Book BU IOP_Febbraio3_Market_ BDG_e PIANO_2005_con proforma_Ufficiale_2" xfId="1324"/>
    <cellStyle name="%_Data Book BU IOP_Febbraio3_Market_ Dicembre_2002_uff_3" xfId="1325"/>
    <cellStyle name="%_Data Book BU IOP_Febbraio3_Master Piano_DataBook_PE4bis" xfId="1326"/>
    <cellStyle name="%_Data Book BU IOP_Febbraio3_Master Piano_DataBook_PE5 per Bdg" xfId="1327"/>
    <cellStyle name="%_Data Book BU IOP_Febbraio3_Master Piano_Gestionale_PE_perBdg" xfId="1328"/>
    <cellStyle name="%_Data Book BU IOP_Febbraio3_MasterPiano_DataBook_LAO per Bdg" xfId="1329"/>
    <cellStyle name="%_Data Book BU IOP_Febbraio3_MasterPiano_DataBook_LAO2bis bis" xfId="1330"/>
    <cellStyle name="%_Data Book BU IOP_Febbraio3_MasterPiano_DataBook_LAO48" xfId="1331"/>
    <cellStyle name="%_Data Book BU IOP_Febbraio3_MasterPiano_LA" xfId="1332"/>
    <cellStyle name="%_Data Book BU IOP_Febbraio3_MasterPiano_LA2" xfId="1333"/>
    <cellStyle name="%_Data Book BU IOP_Febbraio3_Mercato" xfId="1334"/>
    <cellStyle name="%_Data Book BU IOP_Febbraio3_Metrics  LAW 2004 10 PARTE WL" xfId="1335"/>
    <cellStyle name="%_Data Book BU IOP_Febbraio3_OUTLOOK VS 2001" xfId="1336"/>
    <cellStyle name="%_Data Book BU IOP_Febbraio3_P&amp;L Forecast 2002" xfId="1337"/>
    <cellStyle name="%_Data Book BU IOP_Febbraio3_Piano 2003-2005_LAWFullappoggio" xfId="1338"/>
    <cellStyle name="%_Data Book BU IOP_Febbraio3_Piano_LAO_newproforma24" xfId="1339"/>
    <cellStyle name="%_Data Book BU IOP_Febbraio3_PL x Q 2003 vs 2002" xfId="1340"/>
    <cellStyle name="%_Data Book BU IOP_Febbraio3_Plan_LAO_old TI version (example)" xfId="1341"/>
    <cellStyle name="%_Data Book BU IOP_Febbraio3_Quarter_Gruppo Totale" xfId="1342"/>
    <cellStyle name="%_Data Book BU IOP_Febbraio3_Quarter_Market" xfId="1343"/>
    <cellStyle name="%_Data Book BU IOP_Febbraio3_Schema costi Gruppo_december CDA1" xfId="1344"/>
    <cellStyle name="%_Data Book BU IOP_Febbraio3_Scocca per Perimetri 2002" xfId="1345"/>
    <cellStyle name="%_Data Book BU IOP_Febbraio3_TDB_Bolivia_Plan 05 07_II° invio_140305" xfId="1346"/>
    <cellStyle name="%_Data Book BU IOP_Febbraio3_TDB_Bolivia_Plan 05 07_II° invio_150305_ITGAAP" xfId="1347"/>
    <cellStyle name="%_Data Book BU IOP_Febbraio3_TdB_IT Gruppo_Dicembre" xfId="1348"/>
    <cellStyle name="%_Data Book BU IOP_Febbraio3_TdB_LAO_Novembre 2003" xfId="1349"/>
    <cellStyle name="%_Data Book BU IOP_Febbraio3_TdB_LAO_Piano 2004-2006_32_14_11_new Fcst" xfId="1350"/>
    <cellStyle name="%_Data Book BU IOP_Febbraio3_TdB_LAO_Piano 2004-2006_33_new Fcst_16 Dic_newBatacchi" xfId="1351"/>
    <cellStyle name="%_Data Book BU IOP_Febbraio3_TdB_LAO_Settembre 2003_Ufficiale" xfId="1352"/>
    <cellStyle name="%_Data Book BU IOP_Febbraio3_TdB_Law_Eco_Fin_Feb4" xfId="1353"/>
    <cellStyle name="%_Data Book BU IOP_Febbraio3_TdB_Law_Eco_Fin_Feb7" xfId="1354"/>
    <cellStyle name="%_Data Book BU IOP_Febbraio3_TdB_Law_Eco_Fin_Feb9" xfId="1355"/>
    <cellStyle name="%_Data Book BU IOP_Febbraio3_TdB_Law_Eco_Fin_For2" xfId="1356"/>
    <cellStyle name="%_Data Book BU IOP_Febbraio3_TdB_LAW_gest_febbr 04_2403" xfId="1357"/>
    <cellStyle name="%_Data Book BU IOP_Febbraio3_TdB_LAW_gest_MARZO '04 14 05" xfId="1358"/>
    <cellStyle name="%_Data Book BU IOP_Febbraio3_TdB_LAW_gest_MARZO 04 OLD STRUTT_2604" xfId="1359"/>
    <cellStyle name="%_Data Book BU IOP_Febbraio3_x wireline  marzo" xfId="1360"/>
    <cellStyle name="%_Data Book LAO Plan 04_06 - Financial Results" xfId="1361"/>
    <cellStyle name="%_Data Book MAX 2004-2006" xfId="1362"/>
    <cellStyle name="%_Data Book Plan Peru_Adjusted 28.11.02" xfId="1363"/>
    <cellStyle name="%_Data Book_ITM_Marzo_2003_6" xfId="1364"/>
    <cellStyle name="%_Databook_Full Year_LAW14 appoggio" xfId="1365"/>
    <cellStyle name="%_Databook_Full Year_LAW14appoggio" xfId="1366"/>
    <cellStyle name="%_Effetto cambio_DW" xfId="1367"/>
    <cellStyle name="%_Effetto cambio_DW_Agenda Budget-Piano" xfId="1368"/>
    <cellStyle name="%_Effetto cambio_DW_Aggregato LAO_Agosto4" xfId="1369"/>
    <cellStyle name="%_Effetto cambio_DW_analisi per quarter_3" xfId="1370"/>
    <cellStyle name="%_Effetto cambio_DW_Analisi vs 2001" xfId="1371"/>
    <cellStyle name="%_Effetto cambio_DW_Base Dati Valori Bdg" xfId="1372"/>
    <cellStyle name="%_Effetto cambio_DW_Base Dati Valori Bdg 02" xfId="1373"/>
    <cellStyle name="%_Effetto cambio_DW_Base Dati Valori Last Month" xfId="1374"/>
    <cellStyle name="%_Effetto cambio_DW_Base Dati Valori Piano" xfId="1375"/>
    <cellStyle name="%_Effetto cambio_DW_Base Dati Valori YTD" xfId="1376"/>
    <cellStyle name="%_Effetto cambio_DW_Bdg 2003 - Debts" xfId="1377"/>
    <cellStyle name="%_Effetto cambio_DW_BS 2001" xfId="1378"/>
    <cellStyle name="%_Effetto cambio_DW_BU Balance Sheets" xfId="1379"/>
    <cellStyle name="%_Effetto cambio_DW_BU Cash flow" xfId="1380"/>
    <cellStyle name="%_Effetto cambio_DW_BU P&amp;L" xfId="1381"/>
    <cellStyle name="%_Effetto cambio_DW_BUDGET E PIANO IAS 2005_2007_Bolivia_1503_1" xfId="1382"/>
    <cellStyle name="%_Effetto cambio_DW_Capex" xfId="1383"/>
    <cellStyle name="%_Effetto cambio_DW_Copy of TDB_LAW_marzo_04_2104" xfId="1384"/>
    <cellStyle name="%_Effetto cambio_DW_Data Book Plan Mobile (antiga)" xfId="1385"/>
    <cellStyle name="%_Effetto cambio_DW_Data Book Plan Mobile (antiga)_1" xfId="1386"/>
    <cellStyle name="%_Effetto cambio_DW_Data Book Plan Mobile (antiga)_Pasta1" xfId="1387"/>
    <cellStyle name="%_Effetto cambio_DW_Data Book Plan Mobile Max" xfId="1388"/>
    <cellStyle name="%_Effetto cambio_DW_Data Book Plan Peru_Adjusted 28.11.02" xfId="1389"/>
    <cellStyle name="%_Effetto cambio_DW_Data Book_IT Group_Feb_2003_4" xfId="1390"/>
    <cellStyle name="%_Effetto cambio_DW_Data Book_IT Group_Feb_2003_8" xfId="1391"/>
    <cellStyle name="%_Effetto cambio_DW_Data Book_IT Market_Feb_2003_11" xfId="1392"/>
    <cellStyle name="%_Effetto cambio_DW_Data Book_IT Market_Feb_2003_3" xfId="1393"/>
    <cellStyle name="%_Effetto cambio_DW_Data Book_IT Market_Feb_2003_4" xfId="1394"/>
    <cellStyle name="%_Effetto cambio_DW_Data Book_IT Market_Feb_2003_9" xfId="1395"/>
    <cellStyle name="%_Effetto cambio_DW_Data Book_ITM_Feb_03_Cash Flow_1" xfId="1396"/>
    <cellStyle name="%_Effetto cambio_DW_Data Book_ITM_Feb_03_Cash Flow_5" xfId="1397"/>
    <cellStyle name="%_Effetto cambio_DW_Data Book_ITM_Feb_03_Cash Flow_6" xfId="1398"/>
    <cellStyle name="%_Effetto cambio_DW_Data Book_LAO_Dec_2" xfId="1399"/>
    <cellStyle name="%_Effetto cambio_DW_Data Book_LAW_23_con EVA" xfId="1400"/>
    <cellStyle name="%_Effetto cambio_DW_Data Book_PE_sett7" xfId="1401"/>
    <cellStyle name="%_Effetto cambio_DW_Data Book_PE_sett8" xfId="1402"/>
    <cellStyle name="%_Effetto cambio_DW_Databook_Full Year_LAW14 appoggio" xfId="1403"/>
    <cellStyle name="%_Effetto cambio_DW_Databook_Full Year_LAW14appoggio" xfId="1404"/>
    <cellStyle name="%_Effetto cambio_DW_effetto cambio new plan vs old 10" xfId="1405"/>
    <cellStyle name="%_Effetto cambio_DW_Efficiency ITG_dec_vers06_03_03" xfId="1406"/>
    <cellStyle name="%_Effetto cambio_DW_Estraz_LAW_prova piano_1211" xfId="1407"/>
    <cellStyle name="%_Effetto cambio_DW_Estraz_LAW_x june_2007" xfId="1408"/>
    <cellStyle name="%_Effetto cambio_DW_Exchange Rate Impact 2001" xfId="1409"/>
    <cellStyle name="%_Effetto cambio_DW_Exchange Rate Impact Plan new vs old" xfId="1410"/>
    <cellStyle name="%_Effetto cambio_DW_Expenses" xfId="1411"/>
    <cellStyle name="%_Effetto cambio_DW_FM03_TIMPERU1" xfId="1412"/>
    <cellStyle name="%_Effetto cambio_DW_Gruppo_BDG_Budget e Piano_2005_Ufficiale_2" xfId="1413"/>
    <cellStyle name="%_Effetto cambio_DW_Gruppo_Totale_Dicembre_uff3" xfId="1414"/>
    <cellStyle name="%_Effetto cambio_DW_I Forecast Flash LAW" xfId="1415"/>
    <cellStyle name="%_Effetto cambio_DW_I Forecast Flash LAW2" xfId="1416"/>
    <cellStyle name="%_Effetto cambio_DW_Isyde_EcoFin__LAW3_new" xfId="1417"/>
    <cellStyle name="%_Effetto cambio_DW_LAO Combined new formatEAP" xfId="1418"/>
    <cellStyle name="%_Effetto cambio_DW_LAO_Forecast_6" xfId="1419"/>
    <cellStyle name="%_Effetto cambio_DW_LAW_Forecast_6" xfId="1420"/>
    <cellStyle name="%_Effetto cambio_DW_legende" xfId="1421"/>
    <cellStyle name="%_Effetto cambio_DW_Main Result by Subs" xfId="1422"/>
    <cellStyle name="%_Effetto cambio_DW_Main Results" xfId="1423"/>
    <cellStyle name="%_Effetto cambio_DW_Management Report Peru" xfId="1424"/>
    <cellStyle name="%_Effetto cambio_DW_market kpis LAO detailed" xfId="1425"/>
    <cellStyle name="%_Effetto cambio_DW_Market_ BDG_e PIANO_2005_con proforma_Ufficiale_2" xfId="1426"/>
    <cellStyle name="%_Effetto cambio_DW_Market_ Dicembre_2002_uff_3" xfId="1427"/>
    <cellStyle name="%_Effetto cambio_DW_Master per febbraio_4" xfId="1428"/>
    <cellStyle name="%_Effetto cambio_DW_Master per febbraio_5" xfId="1429"/>
    <cellStyle name="%_Effetto cambio_DW_Master per febbraio_7" xfId="1430"/>
    <cellStyle name="%_Effetto cambio_DW_Master Piano_DataBook_PE4bis" xfId="1431"/>
    <cellStyle name="%_Effetto cambio_DW_Master Piano_DataBook_PE5 per Bdg" xfId="1432"/>
    <cellStyle name="%_Effetto cambio_DW_Master Piano_Gestionale_PE_perBdg" xfId="1433"/>
    <cellStyle name="%_Effetto cambio_DW_Master Piano_Report_PE new16" xfId="1434"/>
    <cellStyle name="%_Effetto cambio_DW_Master Piano_Report_PE new20" xfId="1435"/>
    <cellStyle name="%_Effetto cambio_DW_Master Piano_Report_PE new24" xfId="1436"/>
    <cellStyle name="%_Effetto cambio_DW_Master Piano_Report_PE14" xfId="1437"/>
    <cellStyle name="%_Effetto cambio_DW_Master Piano_Report_PE15" xfId="1438"/>
    <cellStyle name="%_Effetto cambio_DW_Master Piano_Report_PE16" xfId="1439"/>
    <cellStyle name="%_Effetto cambio_DW_Master Piano_Report_PE19" xfId="1440"/>
    <cellStyle name="%_Effetto cambio_DW_MasterPiano_DataBook_LAO per Bdg" xfId="1441"/>
    <cellStyle name="%_Effetto cambio_DW_MasterPiano_DataBook_LAO2bis bis" xfId="1442"/>
    <cellStyle name="%_Effetto cambio_DW_MasterPiano_DataBook_LAO33" xfId="1443"/>
    <cellStyle name="%_Effetto cambio_DW_MasterPiano_DataBook_LAO43" xfId="1444"/>
    <cellStyle name="%_Effetto cambio_DW_MasterPiano_DataBook_LAO44" xfId="1445"/>
    <cellStyle name="%_Effetto cambio_DW_MasterPiano_DataBook_LAO55" xfId="1446"/>
    <cellStyle name="%_Effetto cambio_DW_OUTLOOK VS 2001" xfId="1447"/>
    <cellStyle name="%_Effetto cambio_DW_Pasta1" xfId="1448"/>
    <cellStyle name="%_Effetto cambio_DW_Piano 03_05_EcoFin_Riclass._LAW11" xfId="1449"/>
    <cellStyle name="%_Effetto cambio_DW_Piano 03_05_EcoFin_Riclass._LAW19" xfId="1450"/>
    <cellStyle name="%_Effetto cambio_DW_Piano 03_05_EcoFin_Riclass_LAW30" xfId="1451"/>
    <cellStyle name="%_Effetto cambio_DW_Piano 03_05_EcoFin_Riclass_LAW31" xfId="1452"/>
    <cellStyle name="%_Effetto cambio_DW_Piano 03_05_EcoFin_Riclass_LAW33" xfId="1453"/>
    <cellStyle name="%_Effetto cambio_DW_Piano 03_05_EcoFin_Riclass_LAW34" xfId="1454"/>
    <cellStyle name="%_Effetto cambio_DW_Piano 2003-2005_LAW8" xfId="1455"/>
    <cellStyle name="%_Effetto cambio_DW_Piano 2003-2005_LAWFullappoggio" xfId="1456"/>
    <cellStyle name="%_Effetto cambio_DW_Piano_LAO_newproforma_31" xfId="1457"/>
    <cellStyle name="%_Effetto cambio_DW_Piano_LAO_newproforma10" xfId="1458"/>
    <cellStyle name="%_Effetto cambio_DW_Piano_LAO_newproforma16" xfId="1459"/>
    <cellStyle name="%_Effetto cambio_DW_prova change" xfId="1460"/>
    <cellStyle name="%_Effetto cambio_DW_prova new structure" xfId="1461"/>
    <cellStyle name="%_Effetto cambio_DW_Quarter trend" xfId="1462"/>
    <cellStyle name="%_Effetto cambio_DW_Tdb Lao closing 2003 december" xfId="1463"/>
    <cellStyle name="%_Effetto cambio_DW_Tdb Lao closing 2004" xfId="1464"/>
    <cellStyle name="%_Effetto cambio_DW_TDB_Bolivia_Plan 05 07_II° invio_030305" xfId="1465"/>
    <cellStyle name="%_Effetto cambio_DW_TDB_Bolivia_Plan 05 07_II° invio_040305" xfId="1466"/>
    <cellStyle name="%_Effetto cambio_DW_TdB_IT Gruppo_Dicembre" xfId="1467"/>
    <cellStyle name="%_Effetto cambio_DW_TdB_LAO_feb2003_4" xfId="1468"/>
    <cellStyle name="%_Effetto cambio_DW_TdB_LAO_marzo_vers3" xfId="1469"/>
    <cellStyle name="%_Effetto cambio_DW_TdB_LAO_Piano 2004-2006_33_new Fcst_16 Dic_newBatacchi" xfId="1470"/>
    <cellStyle name="%_Effetto cambio_DW_TDB_LAW_Aprile 04_21-05_1" xfId="1471"/>
    <cellStyle name="%_Effetto cambio_DW_TdB_Law_Eco_Fin_Agosto 2003_Ufficiale" xfId="1472"/>
    <cellStyle name="%_Effetto cambio_DW_TdB_Law_Eco_Fin_Feb1" xfId="1473"/>
    <cellStyle name="%_Effetto cambio_DW_TdB_Law_Eco_Fin_Feb12" xfId="1474"/>
    <cellStyle name="%_Effetto cambio_DW_TdB_Law_Eco_Fin_Feb14" xfId="1475"/>
    <cellStyle name="%_Effetto cambio_DW_TdB_Law_Eco_Fin_Feb3" xfId="1476"/>
    <cellStyle name="%_Effetto cambio_DW_TdB_Law_Eco_Fin_Feb7" xfId="1477"/>
    <cellStyle name="%_Effetto cambio_DW_TdB_Law_Eco_Fin_Febbraio 2004_2403" xfId="1478"/>
    <cellStyle name="%_Effetto cambio_DW_TdB_Law_Eco_Fin_For2" xfId="1479"/>
    <cellStyle name="%_Effetto cambio_DW_TdB_Law_Eco_Fin_mar_03" xfId="1480"/>
    <cellStyle name="%_Effetto cambio_DW_TdB_LAW_gest_MARZO '04 14 05" xfId="1481"/>
    <cellStyle name="%_Effetto cambio_DW_TDB_LAW_marzo_04 0305" xfId="1482"/>
    <cellStyle name="%_Effetto cambio_DW_TDB_LAW_marzo_04 05 magg_21.48" xfId="1483"/>
    <cellStyle name="%_Effetto cambio_DW_TDB_LAW_marzo_'04_12 may" xfId="1484"/>
    <cellStyle name="%_Effetto cambio_DW_TDB_LAW_marzo_'04_18 may" xfId="1485"/>
    <cellStyle name="%_Effetto cambio_DW_TDB_LAW_marzo_04_2604" xfId="1486"/>
    <cellStyle name="%_Effetto cambio_DW_TDB_LAW_Plan 05 07_1011" xfId="1487"/>
    <cellStyle name="%_Effetto cambio_DW_TDB_LAW_Plan 05 07_1111" xfId="1488"/>
    <cellStyle name="%_Effetto cambio_DW_TDB_LAW_Plan 05 07_1211" xfId="1489"/>
    <cellStyle name="%_Effetto cambio_DW_TDB_LAW_Plan 05 07_1611" xfId="1490"/>
    <cellStyle name="%_Effetto cambio_DW_TDB_LAW_Plan 05 07_1811" xfId="1491"/>
    <cellStyle name="%_Effetto cambio_DW_TDB_LAW_X June closing_0209" xfId="1492"/>
    <cellStyle name="%_Effetto cambio_DW_TDB_LAW_X september_1910" xfId="1493"/>
    <cellStyle name="%_Effetto cambio_DW_TDB_LAW-x EXECUT SUMM" xfId="1494"/>
    <cellStyle name="%_Effetto cambio_DW_TDB_LAW-x EXECUT SUMM_1" xfId="1495"/>
    <cellStyle name="%_Effetto cambio_DW_TDB_LAW-x maggio 04" xfId="1496"/>
    <cellStyle name="%_Effetto cambio_DW_TDB_LAW-x maggio 04_0806" xfId="1497"/>
    <cellStyle name="%_Effetto cambio_DW_TIM Maxitel_Plan03_05_Investments_Nov2002_14Nov_Euros" xfId="1498"/>
    <cellStyle name="%_Effetto cambio_DW_trial" xfId="1499"/>
    <cellStyle name="%_Effetto cambio_DW_trial brief" xfId="1500"/>
    <cellStyle name="%_Effetto cambio_DW_trial con mercato" xfId="1501"/>
    <cellStyle name="%_Effetto cambio_DW_trial1" xfId="1502"/>
    <cellStyle name="%_Efficiency Corporate OttobreYTD" xfId="1503"/>
    <cellStyle name="%_Efficiency IOP Maggio" xfId="1504"/>
    <cellStyle name="%_Efficiency IOP Maggio_Aggregato LAO_Agosto4" xfId="1505"/>
    <cellStyle name="%_Efficiency IOP Maggio_analisi per quarter_3" xfId="1506"/>
    <cellStyle name="%_Efficiency IOP Maggio_Base Dati Valori Bdg" xfId="1507"/>
    <cellStyle name="%_Efficiency IOP Maggio_Base Dati Valori Forecast FY" xfId="1508"/>
    <cellStyle name="%_Efficiency IOP Maggio_BS 2001" xfId="1509"/>
    <cellStyle name="%_Efficiency IOP Maggio_BU Balance Sheets" xfId="1510"/>
    <cellStyle name="%_Efficiency IOP Maggio_BU Cash flow" xfId="1511"/>
    <cellStyle name="%_Efficiency IOP Maggio_BU P&amp;L" xfId="1512"/>
    <cellStyle name="%_Efficiency IOP Maggio_Data Book LAO Plan 04_06 - Financial Results" xfId="1513"/>
    <cellStyle name="%_Efficiency IOP Maggio_Data Book MAX 2004-2006" xfId="1514"/>
    <cellStyle name="%_Efficiency IOP Maggio_Data Book_ITM_Marzo_2003_6" xfId="1515"/>
    <cellStyle name="%_Efficiency IOP Maggio_Data Book_LAO_sett15_2" xfId="1516"/>
    <cellStyle name="%_Efficiency IOP Maggio_Dati estrazioni actual 2004" xfId="1517"/>
    <cellStyle name="%_Efficiency IOP Maggio_Dati estrazioni budget 2005" xfId="1518"/>
    <cellStyle name="%_Efficiency IOP Maggio_effetto cambio new plan vs old 10" xfId="1519"/>
    <cellStyle name="%_Efficiency IOP Maggio_Efficiency ITG_dec_vers06_03_03" xfId="1520"/>
    <cellStyle name="%_Efficiency IOP Maggio_Exchange Rate Impact 2001" xfId="1521"/>
    <cellStyle name="%_Efficiency IOP Maggio_Exchange Rate Impact Plan new vs old" xfId="1522"/>
    <cellStyle name="%_Efficiency IOP Maggio_Fcst Giugno" xfId="1523"/>
    <cellStyle name="%_Efficiency IOP Maggio_Flash 02 Operations" xfId="1524"/>
    <cellStyle name="%_Efficiency IOP Maggio_Flash 06" xfId="1525"/>
    <cellStyle name="%_Efficiency IOP Maggio_Gruppo_BDG_Budget e Piano_2005_Ufficiale_2" xfId="1526"/>
    <cellStyle name="%_Efficiency IOP Maggio_Gruppo_Totale_Dicembre_uff3" xfId="1527"/>
    <cellStyle name="%_Efficiency IOP Maggio_Lao x-rate Bdg 2004" xfId="1528"/>
    <cellStyle name="%_Efficiency IOP Maggio_LAO_Forecast_6" xfId="1529"/>
    <cellStyle name="%_Efficiency IOP Maggio_LAW_Forecast_6" xfId="1530"/>
    <cellStyle name="%_Efficiency IOP Maggio_Main Result by Subs" xfId="1531"/>
    <cellStyle name="%_Efficiency IOP Maggio_Main Results" xfId="1532"/>
    <cellStyle name="%_Efficiency IOP Maggio_Market_ BDG_e PIANO_2005_con proforma_Ufficiale_2" xfId="1533"/>
    <cellStyle name="%_Efficiency IOP Maggio_Market_ Dicembre_2002_uff_3" xfId="1534"/>
    <cellStyle name="%_Efficiency IOP Maggio_MasterPiano_DataBook_LAO48" xfId="1535"/>
    <cellStyle name="%_Efficiency IOP Maggio_MasterPiano_DataBook_LAO52" xfId="1536"/>
    <cellStyle name="%_Efficiency IOP Maggio_MasterPiano_LA" xfId="1537"/>
    <cellStyle name="%_Efficiency IOP Maggio_MasterPiano_LA2" xfId="1538"/>
    <cellStyle name="%_Efficiency IOP Maggio_Metrics  LAW 2004 10 PARTE WL" xfId="1539"/>
    <cellStyle name="%_Efficiency IOP Maggio_OUTLOOK VS 2001" xfId="1540"/>
    <cellStyle name="%_Efficiency IOP Maggio_Piano 03_05_EcoFin_Riclass._LAW11" xfId="1541"/>
    <cellStyle name="%_Efficiency IOP Maggio_Piano_LAO_newproforma_31" xfId="1542"/>
    <cellStyle name="%_Efficiency IOP Maggio_Piano_LAO_newproforma24" xfId="1543"/>
    <cellStyle name="%_Efficiency IOP Maggio_Plan_LAO_old TI version (example)" xfId="1544"/>
    <cellStyle name="%_Efficiency IOP Maggio_Report 04-05 con gestionali a mano" xfId="1545"/>
    <cellStyle name="%_Efficiency IOP Maggio_Report Olivetti Tecnost dicembre" xfId="1546"/>
    <cellStyle name="%_Efficiency IOP Maggio_Report Wireline Completo Maggio '04" xfId="1547"/>
    <cellStyle name="%_Efficiency IOP Maggio_TdB_IT Gruppo_Dicembre" xfId="1548"/>
    <cellStyle name="%_Efficiency IOP Maggio_TdB_LAO_Novembre 2003" xfId="1549"/>
    <cellStyle name="%_Efficiency IOP Maggio_TdB_LAO_Piano 2004-2006_32_14_11_new Fcst" xfId="1550"/>
    <cellStyle name="%_Efficiency IOP Maggio_TdB_LAO_Piano 2004-2006_33_new Fcst_16 Dic_newBatacchi" xfId="1551"/>
    <cellStyle name="%_Efficiency IOP Maggio_TdB_LAO_Settembre 2003_Ufficiale" xfId="1552"/>
    <cellStyle name="%_Efficiency IOP Maggio_TdB_Law_Eco_Fin_Feb12" xfId="1553"/>
    <cellStyle name="%_Efficiency ITG_dec_vers06_03_03" xfId="1554"/>
    <cellStyle name="%_EmiTel_Business Plan_05102010_final - for VDR v5" xfId="1555"/>
    <cellStyle name="%_EmiTel_Business Plan_05102010_final - for VDR v6" xfId="1556"/>
    <cellStyle name="%_Flash_Gennaio Vers. del 13 Febbraio_a valori" xfId="1557"/>
    <cellStyle name="%_Gestionale  BU IOP 03 04_ 23 04" xfId="1558"/>
    <cellStyle name="%_Gruppo_BDG_Budget e Piano_2005_Ufficiale_2" xfId="1559"/>
    <cellStyle name="%_Gruppo_Totale_Dicembre_uff3" xfId="1560"/>
    <cellStyle name="%_I Forecast Flash LAW6" xfId="1561"/>
    <cellStyle name="%_KPI '03 YTD" xfId="1562"/>
    <cellStyle name="%_Lao x-rate Bdg 2004" xfId="1563"/>
    <cellStyle name="%_LAO_Forecast_6" xfId="1564"/>
    <cellStyle name="%_LAW_Forecast_6" xfId="1565"/>
    <cellStyle name="%_legende" xfId="1566"/>
    <cellStyle name="%_Main Result by Subs" xfId="1567"/>
    <cellStyle name="%_Main Result by Subs (2)" xfId="1568"/>
    <cellStyle name="%_Main Result by Subs (2)_Base Dati Valori Last Month" xfId="1569"/>
    <cellStyle name="%_Main Result by Subs (2)_Data Book_IT Group_Feb_2003_4" xfId="1570"/>
    <cellStyle name="%_Main Result by Subs (2)_Data Book_IT Group_Feb_2003_8" xfId="1571"/>
    <cellStyle name="%_Main Result by Subs (2)_Data Book_IT Market_Feb_2003_11" xfId="1572"/>
    <cellStyle name="%_Main Result by Subs (2)_Data Book_IT Market_Feb_2003_3" xfId="1573"/>
    <cellStyle name="%_Main Result by Subs (2)_Data Book_IT Market_Feb_2003_4" xfId="1574"/>
    <cellStyle name="%_Main Result by Subs (2)_Data Book_IT Market_Feb_2003_9" xfId="1575"/>
    <cellStyle name="%_Main Result by Subs (2)_Data Book_ITM_Feb_03_Cash Flow_1" xfId="1576"/>
    <cellStyle name="%_Main Result by Subs (2)_Data Book_ITM_Feb_03_Cash Flow_5" xfId="1577"/>
    <cellStyle name="%_Main Result by Subs (2)_Data Book_ITM_Feb_03_Cash Flow_6" xfId="1578"/>
    <cellStyle name="%_Main Result by Subs (2)_Data Book_LAO_Dec_2" xfId="1579"/>
    <cellStyle name="%_Main Result by Subs (2)_effetto cambio new plan vs old 10" xfId="1580"/>
    <cellStyle name="%_Main Result by Subs (2)_Efficiency ITG_dec_vers06_03_03" xfId="1581"/>
    <cellStyle name="%_Main Result by Subs (2)_Exchange Rate Impact Plan new vs old" xfId="1582"/>
    <cellStyle name="%_Main Result by Subs (2)_FM03_TIMPERU1" xfId="1583"/>
    <cellStyle name="%_Main Result by Subs (2)_Gruppo_BDG_Budget e Piano_2005_Ufficiale_2" xfId="1584"/>
    <cellStyle name="%_Main Result by Subs (2)_Gruppo_Totale_Dicembre_uff3" xfId="1585"/>
    <cellStyle name="%_Main Result by Subs (2)_LAO Combined new formatEAP" xfId="1586"/>
    <cellStyle name="%_Main Result by Subs (2)_LAO_Forecast_6" xfId="1587"/>
    <cellStyle name="%_Main Result by Subs (2)_LAW_Forecast_6" xfId="1588"/>
    <cellStyle name="%_Main Result by Subs (2)_Management Report Peru" xfId="1589"/>
    <cellStyle name="%_Main Result by Subs (2)_market kpis LAO detailed" xfId="1590"/>
    <cellStyle name="%_Main Result by Subs (2)_Market_ BDG_e PIANO_2005_con proforma_Ufficiale_2" xfId="1591"/>
    <cellStyle name="%_Main Result by Subs (2)_Market_ Dicembre_2002_uff_3" xfId="1592"/>
    <cellStyle name="%_Main Result by Subs (2)_Master per febbraio_4" xfId="1593"/>
    <cellStyle name="%_Main Result by Subs (2)_Master per febbraio_5" xfId="1594"/>
    <cellStyle name="%_Main Result by Subs (2)_Master per febbraio_7" xfId="1595"/>
    <cellStyle name="%_Main Result by Subs (2)_MasterPiano_DataBook_LAO per Bdg" xfId="1596"/>
    <cellStyle name="%_Main Result by Subs (2)_MasterPiano_DataBook_LAO2bis bis" xfId="1597"/>
    <cellStyle name="%_Main Result by Subs (2)_MasterPiano_DataBook_LAO33" xfId="1598"/>
    <cellStyle name="%_Main Result by Subs (2)_MasterPiano_DataBook_LAO43" xfId="1599"/>
    <cellStyle name="%_Main Result by Subs (2)_MasterPiano_DataBook_LAO44" xfId="1600"/>
    <cellStyle name="%_Main Result by Subs (2)_MasterPiano_DataBook_LAO55" xfId="1601"/>
    <cellStyle name="%_Main Result by Subs (2)_Piano_LAO_newproforma10" xfId="1602"/>
    <cellStyle name="%_Main Result by Subs (2)_Piano_LAO_newproforma16" xfId="1603"/>
    <cellStyle name="%_Main Result by Subs (2)_Tdb Lao closing 2003 december" xfId="1604"/>
    <cellStyle name="%_Main Result by Subs (2)_Tdb Lao closing 2004" xfId="1605"/>
    <cellStyle name="%_Main Result by Subs (2)_TdB_IT Gruppo_Dicembre" xfId="1606"/>
    <cellStyle name="%_Main Result by Subs (2)_TdB_LAO_feb2003_4" xfId="1607"/>
    <cellStyle name="%_Main Result by Subs (2)_TdB_LAO_marzo_vers3" xfId="1608"/>
    <cellStyle name="%_Main Result by Subs (2)_TdB_LAO_Piano 2004-2006_33_new Fcst_16 Dic_newBatacchi" xfId="1609"/>
    <cellStyle name="%_Main Result by Subs (2)_TdB_Law_Eco_Fin_Feb12" xfId="1610"/>
    <cellStyle name="%_Main Result by Subs (2)_trial" xfId="1611"/>
    <cellStyle name="%_Main Result by Subs (2)_trial brief" xfId="1612"/>
    <cellStyle name="%_Main Result by Subs (2)_trial con mercato" xfId="1613"/>
    <cellStyle name="%_Main Result by Subs (2)_trial1" xfId="1614"/>
    <cellStyle name="%_MapingKosztówPWC" xfId="1615"/>
    <cellStyle name="%_Market_ BDG_e PIANO_2005_con proforma_Ufficiale_2" xfId="1616"/>
    <cellStyle name="%_Market_ Dicembre_2002_uff_3" xfId="1617"/>
    <cellStyle name="%_Master Piano_DataBook_PE4bis" xfId="1618"/>
    <cellStyle name="%_Master Piano_DataBook_PE5 per Bdg" xfId="1619"/>
    <cellStyle name="%_MasterPiano_DataBook_LAO per Bdg" xfId="1620"/>
    <cellStyle name="%_MasterPiano_DataBook_LAO2bis bis" xfId="1621"/>
    <cellStyle name="%_MasterPiano_DataBook_LAO48" xfId="1622"/>
    <cellStyle name="%_MasterPiano_LA" xfId="1623"/>
    <cellStyle name="%_MasterPiano_LA2" xfId="1624"/>
    <cellStyle name="%_Metrics Febbraio11" xfId="1625"/>
    <cellStyle name="%_Metrics Febbraio11_Agenda Budget-Piano" xfId="1626"/>
    <cellStyle name="%_Metrics Febbraio11_Aggregato LAO_Agosto4" xfId="1627"/>
    <cellStyle name="%_Metrics Febbraio11_analisi per quarter_3" xfId="1628"/>
    <cellStyle name="%_Metrics Febbraio11_Analisi vs 2001" xfId="1629"/>
    <cellStyle name="%_Metrics Febbraio11_Base Dati Valori Bdg" xfId="1630"/>
    <cellStyle name="%_Metrics Febbraio11_Base Dati Valori Bdg 02" xfId="1631"/>
    <cellStyle name="%_Metrics Febbraio11_Base Dati Valori Last Month" xfId="1632"/>
    <cellStyle name="%_Metrics Febbraio11_Base Dati Valori Piano" xfId="1633"/>
    <cellStyle name="%_Metrics Febbraio11_Base Dati Valori YTD" xfId="1634"/>
    <cellStyle name="%_Metrics Febbraio11_Bdg 2003 - Debts" xfId="1635"/>
    <cellStyle name="%_Metrics Febbraio11_BS 2001" xfId="1636"/>
    <cellStyle name="%_Metrics Febbraio11_BU Balance Sheets" xfId="1637"/>
    <cellStyle name="%_Metrics Febbraio11_BU Cash flow" xfId="1638"/>
    <cellStyle name="%_Metrics Febbraio11_BU P&amp;L" xfId="1639"/>
    <cellStyle name="%_Metrics Febbraio11_BUDGET E PIANO IAS 2005_2007_Bolivia_1503_1" xfId="1640"/>
    <cellStyle name="%_Metrics Febbraio11_Capex" xfId="1641"/>
    <cellStyle name="%_Metrics Febbraio11_Copy of TDB_LAW_marzo_04_2104" xfId="1642"/>
    <cellStyle name="%_Metrics Febbraio11_Data Book Plan Mobile (antiga)" xfId="1643"/>
    <cellStyle name="%_Metrics Febbraio11_Data Book Plan Mobile (antiga)_1" xfId="1644"/>
    <cellStyle name="%_Metrics Febbraio11_Data Book Plan Mobile (antiga)_Pasta1" xfId="1645"/>
    <cellStyle name="%_Metrics Febbraio11_Data Book Plan Mobile Max" xfId="1646"/>
    <cellStyle name="%_Metrics Febbraio11_Data Book Plan Peru_Adjusted 28.11.02" xfId="1647"/>
    <cellStyle name="%_Metrics Febbraio11_Data Book_IT Group_Feb_2003_4" xfId="1648"/>
    <cellStyle name="%_Metrics Febbraio11_Data Book_IT Group_Feb_2003_8" xfId="1649"/>
    <cellStyle name="%_Metrics Febbraio11_Data Book_IT Market_Feb_2003_11" xfId="1650"/>
    <cellStyle name="%_Metrics Febbraio11_Data Book_IT Market_Feb_2003_3" xfId="1651"/>
    <cellStyle name="%_Metrics Febbraio11_Data Book_IT Market_Feb_2003_4" xfId="1652"/>
    <cellStyle name="%_Metrics Febbraio11_Data Book_IT Market_Feb_2003_9" xfId="1653"/>
    <cellStyle name="%_Metrics Febbraio11_Data Book_ITM_Feb_03_Cash Flow_1" xfId="1654"/>
    <cellStyle name="%_Metrics Febbraio11_Data Book_ITM_Feb_03_Cash Flow_5" xfId="1655"/>
    <cellStyle name="%_Metrics Febbraio11_Data Book_ITM_Feb_03_Cash Flow_6" xfId="1656"/>
    <cellStyle name="%_Metrics Febbraio11_Data Book_LAO_Dec_2" xfId="1657"/>
    <cellStyle name="%_Metrics Febbraio11_Data Book_LAW_23_con EVA" xfId="1658"/>
    <cellStyle name="%_Metrics Febbraio11_Data Book_PE_sett7" xfId="1659"/>
    <cellStyle name="%_Metrics Febbraio11_Data Book_PE_sett8" xfId="1660"/>
    <cellStyle name="%_Metrics Febbraio11_Databook_Full Year_LAW14 appoggio" xfId="1661"/>
    <cellStyle name="%_Metrics Febbraio11_Databook_Full Year_LAW14appoggio" xfId="1662"/>
    <cellStyle name="%_Metrics Febbraio11_effetto cambio new plan vs old 10" xfId="1663"/>
    <cellStyle name="%_Metrics Febbraio11_Efficiency ITG_dec_vers06_03_03" xfId="1664"/>
    <cellStyle name="%_Metrics Febbraio11_Estraz_LAW_prova piano_1211" xfId="1665"/>
    <cellStyle name="%_Metrics Febbraio11_Estraz_LAW_x june_2007" xfId="1666"/>
    <cellStyle name="%_Metrics Febbraio11_Exchange Rate Impact 2001" xfId="1667"/>
    <cellStyle name="%_Metrics Febbraio11_Exchange Rate Impact Plan new vs old" xfId="1668"/>
    <cellStyle name="%_Metrics Febbraio11_Expenses" xfId="1669"/>
    <cellStyle name="%_Metrics Febbraio11_FM03_TIMPERU1" xfId="1670"/>
    <cellStyle name="%_Metrics Febbraio11_Gruppo_BDG_Budget e Piano_2005_Ufficiale_2" xfId="1671"/>
    <cellStyle name="%_Metrics Febbraio11_Gruppo_Totale_Dicembre_uff3" xfId="1672"/>
    <cellStyle name="%_Metrics Febbraio11_I Forecast Flash LAW" xfId="1673"/>
    <cellStyle name="%_Metrics Febbraio11_I Forecast Flash LAW2" xfId="1674"/>
    <cellStyle name="%_Metrics Febbraio11_Isyde_EcoFin__LAW3_new" xfId="1675"/>
    <cellStyle name="%_Metrics Febbraio11_LAO Combined new formatEAP" xfId="1676"/>
    <cellStyle name="%_Metrics Febbraio11_LAO_Forecast_6" xfId="1677"/>
    <cellStyle name="%_Metrics Febbraio11_LAW_Forecast_6" xfId="1678"/>
    <cellStyle name="%_Metrics Febbraio11_legende" xfId="1679"/>
    <cellStyle name="%_Metrics Febbraio11_Main Result by Subs" xfId="1680"/>
    <cellStyle name="%_Metrics Febbraio11_Main Results" xfId="1681"/>
    <cellStyle name="%_Metrics Febbraio11_Management Report Peru" xfId="1682"/>
    <cellStyle name="%_Metrics Febbraio11_market kpis LAO detailed" xfId="1683"/>
    <cellStyle name="%_Metrics Febbraio11_Market_ BDG_e PIANO_2005_con proforma_Ufficiale_2" xfId="1684"/>
    <cellStyle name="%_Metrics Febbraio11_Market_ Dicembre_2002_uff_3" xfId="1685"/>
    <cellStyle name="%_Metrics Febbraio11_Master per febbraio_4" xfId="1686"/>
    <cellStyle name="%_Metrics Febbraio11_Master per febbraio_5" xfId="1687"/>
    <cellStyle name="%_Metrics Febbraio11_Master per febbraio_7" xfId="1688"/>
    <cellStyle name="%_Metrics Febbraio11_Master Piano_DataBook_PE4bis" xfId="1689"/>
    <cellStyle name="%_Metrics Febbraio11_Master Piano_DataBook_PE5 per Bdg" xfId="1690"/>
    <cellStyle name="%_Metrics Febbraio11_Master Piano_Gestionale_PE_perBdg" xfId="1691"/>
    <cellStyle name="%_Metrics Febbraio11_Master Piano_Report_PE new16" xfId="1692"/>
    <cellStyle name="%_Metrics Febbraio11_Master Piano_Report_PE new20" xfId="1693"/>
    <cellStyle name="%_Metrics Febbraio11_Master Piano_Report_PE new24" xfId="1694"/>
    <cellStyle name="%_Metrics Febbraio11_Master Piano_Report_PE14" xfId="1695"/>
    <cellStyle name="%_Metrics Febbraio11_Master Piano_Report_PE15" xfId="1696"/>
    <cellStyle name="%_Metrics Febbraio11_Master Piano_Report_PE16" xfId="1697"/>
    <cellStyle name="%_Metrics Febbraio11_Master Piano_Report_PE19" xfId="1698"/>
    <cellStyle name="%_Metrics Febbraio11_MasterPiano_DataBook_LAO per Bdg" xfId="1699"/>
    <cellStyle name="%_Metrics Febbraio11_MasterPiano_DataBook_LAO2bis bis" xfId="1700"/>
    <cellStyle name="%_Metrics Febbraio11_MasterPiano_DataBook_LAO33" xfId="1701"/>
    <cellStyle name="%_Metrics Febbraio11_MasterPiano_DataBook_LAO43" xfId="1702"/>
    <cellStyle name="%_Metrics Febbraio11_MasterPiano_DataBook_LAO44" xfId="1703"/>
    <cellStyle name="%_Metrics Febbraio11_MasterPiano_DataBook_LAO55" xfId="1704"/>
    <cellStyle name="%_Metrics Febbraio11_OUTLOOK VS 2001" xfId="1705"/>
    <cellStyle name="%_Metrics Febbraio11_Pasta1" xfId="1706"/>
    <cellStyle name="%_Metrics Febbraio11_Piano 03_05_EcoFin_Riclass._LAW11" xfId="1707"/>
    <cellStyle name="%_Metrics Febbraio11_Piano 03_05_EcoFin_Riclass._LAW19" xfId="1708"/>
    <cellStyle name="%_Metrics Febbraio11_Piano 03_05_EcoFin_Riclass_LAW30" xfId="1709"/>
    <cellStyle name="%_Metrics Febbraio11_Piano 03_05_EcoFin_Riclass_LAW31" xfId="1710"/>
    <cellStyle name="%_Metrics Febbraio11_Piano 03_05_EcoFin_Riclass_LAW33" xfId="1711"/>
    <cellStyle name="%_Metrics Febbraio11_Piano 03_05_EcoFin_Riclass_LAW34" xfId="1712"/>
    <cellStyle name="%_Metrics Febbraio11_Piano 2003-2005_LAW8" xfId="1713"/>
    <cellStyle name="%_Metrics Febbraio11_Piano 2003-2005_LAWFullappoggio" xfId="1714"/>
    <cellStyle name="%_Metrics Febbraio11_Piano_LAO_newproforma_31" xfId="1715"/>
    <cellStyle name="%_Metrics Febbraio11_Piano_LAO_newproforma10" xfId="1716"/>
    <cellStyle name="%_Metrics Febbraio11_Piano_LAO_newproforma16" xfId="1717"/>
    <cellStyle name="%_Metrics Febbraio11_prova change" xfId="1718"/>
    <cellStyle name="%_Metrics Febbraio11_prova new structure" xfId="1719"/>
    <cellStyle name="%_Metrics Febbraio11_Quarter trend" xfId="1720"/>
    <cellStyle name="%_Metrics Febbraio11_Schema costi Gruppo_december CDA1" xfId="1721"/>
    <cellStyle name="%_Metrics Febbraio11_Tdb Lao closing 2003 december" xfId="1722"/>
    <cellStyle name="%_Metrics Febbraio11_Tdb Lao closing 2004" xfId="1723"/>
    <cellStyle name="%_Metrics Febbraio11_TDB_Bolivia_Plan 05 07_II° invio_030305" xfId="1724"/>
    <cellStyle name="%_Metrics Febbraio11_TDB_Bolivia_Plan 05 07_II° invio_040305" xfId="1725"/>
    <cellStyle name="%_Metrics Febbraio11_TdB_IT Gruppo_Dicembre" xfId="1726"/>
    <cellStyle name="%_Metrics Febbraio11_TdB_LAO_feb2003_4" xfId="1727"/>
    <cellStyle name="%_Metrics Febbraio11_TdB_LAO_marzo_vers3" xfId="1728"/>
    <cellStyle name="%_Metrics Febbraio11_TdB_LAO_Piano 2004-2006_33_new Fcst_16 Dic_newBatacchi" xfId="1729"/>
    <cellStyle name="%_Metrics Febbraio11_TDB_LAW_Aprile 04_21-05_1" xfId="1730"/>
    <cellStyle name="%_Metrics Febbraio11_TdB_Law_Eco_Fin_Agosto 2003_Ufficiale" xfId="1731"/>
    <cellStyle name="%_Metrics Febbraio11_TdB_Law_Eco_Fin_Feb1" xfId="1732"/>
    <cellStyle name="%_Metrics Febbraio11_TdB_Law_Eco_Fin_Feb12" xfId="1733"/>
    <cellStyle name="%_Metrics Febbraio11_TdB_Law_Eco_Fin_Feb14" xfId="1734"/>
    <cellStyle name="%_Metrics Febbraio11_TdB_Law_Eco_Fin_Feb3" xfId="1735"/>
    <cellStyle name="%_Metrics Febbraio11_TdB_Law_Eco_Fin_Feb7" xfId="1736"/>
    <cellStyle name="%_Metrics Febbraio11_TdB_Law_Eco_Fin_Febbraio 2004_2403" xfId="1737"/>
    <cellStyle name="%_Metrics Febbraio11_TdB_Law_Eco_Fin_For2" xfId="1738"/>
    <cellStyle name="%_Metrics Febbraio11_TdB_Law_Eco_Fin_mar_03" xfId="1739"/>
    <cellStyle name="%_Metrics Febbraio11_TdB_LAW_gest_MARZO '04 14 05" xfId="1740"/>
    <cellStyle name="%_Metrics Febbraio11_TDB_LAW_marzo_04 0305" xfId="1741"/>
    <cellStyle name="%_Metrics Febbraio11_TDB_LAW_marzo_04 05 magg_21.48" xfId="1742"/>
    <cellStyle name="%_Metrics Febbraio11_TDB_LAW_marzo_'04_12 may" xfId="1743"/>
    <cellStyle name="%_Metrics Febbraio11_TDB_LAW_marzo_'04_18 may" xfId="1744"/>
    <cellStyle name="%_Metrics Febbraio11_TDB_LAW_marzo_04_2604" xfId="1745"/>
    <cellStyle name="%_Metrics Febbraio11_TDB_LAW_Plan 05 07_1011" xfId="1746"/>
    <cellStyle name="%_Metrics Febbraio11_TDB_LAW_Plan 05 07_1111" xfId="1747"/>
    <cellStyle name="%_Metrics Febbraio11_TDB_LAW_Plan 05 07_1211" xfId="1748"/>
    <cellStyle name="%_Metrics Febbraio11_TDB_LAW_Plan 05 07_1611" xfId="1749"/>
    <cellStyle name="%_Metrics Febbraio11_TDB_LAW_Plan 05 07_1811" xfId="1750"/>
    <cellStyle name="%_Metrics Febbraio11_TDB_LAW_X June closing_0209" xfId="1751"/>
    <cellStyle name="%_Metrics Febbraio11_TDB_LAW_X september_1910" xfId="1752"/>
    <cellStyle name="%_Metrics Febbraio11_TDB_LAW-x EXECUT SUMM" xfId="1753"/>
    <cellStyle name="%_Metrics Febbraio11_TDB_LAW-x EXECUT SUMM_1" xfId="1754"/>
    <cellStyle name="%_Metrics Febbraio11_TDB_LAW-x maggio 04" xfId="1755"/>
    <cellStyle name="%_Metrics Febbraio11_TDB_LAW-x maggio 04_0806" xfId="1756"/>
    <cellStyle name="%_Metrics Febbraio11_TIM Maxitel_Plan03_05_Investments_Nov2002_14Nov_Euros" xfId="1757"/>
    <cellStyle name="%_Metrics Febbraio11_trial" xfId="1758"/>
    <cellStyle name="%_Metrics Febbraio11_trial brief" xfId="1759"/>
    <cellStyle name="%_Metrics Febbraio11_trial con mercato" xfId="1760"/>
    <cellStyle name="%_Metrics Febbraio11_trial1" xfId="1761"/>
    <cellStyle name="%_OUTLOOK VS 2001" xfId="1762"/>
    <cellStyle name="%_P&amp;L Forecast 2002" xfId="1763"/>
    <cellStyle name="%_Piano 2003-2005_LAWFullappoggio" xfId="1764"/>
    <cellStyle name="%_Piano_LAO_newproforma24" xfId="1765"/>
    <cellStyle name="%_PL x Q 2003 vs 2002" xfId="1766"/>
    <cellStyle name="%_Plan_LAO_old TI version (example)" xfId="1767"/>
    <cellStyle name="%_Quarter_Gruppo Totale" xfId="1768"/>
    <cellStyle name="%_Quarter_Market" xfId="1769"/>
    <cellStyle name="%_Report Ottobre 2003 " xfId="1770"/>
    <cellStyle name="%_rob31" xfId="1771"/>
    <cellStyle name="%_Schema costi Gruppo_03-05" xfId="1772"/>
    <cellStyle name="%_Schema costi Gruppo_december CDA1" xfId="1773"/>
    <cellStyle name="%_Scocca per Perimetri 2002" xfId="1774"/>
    <cellStyle name="%_TDB_Bolivia_Plan 05 07_II° invio_140305" xfId="1775"/>
    <cellStyle name="%_TDB_Bolivia_Plan 05 07_II° invio_150305_ITGAAP" xfId="1776"/>
    <cellStyle name="%_TdB_IT Gruppo_Dicembre" xfId="1777"/>
    <cellStyle name="%_TdB_LAO_Novembre 2003" xfId="1778"/>
    <cellStyle name="%_TdB_LAO_Piano 2004-2006_32_14_11_new Fcst" xfId="1779"/>
    <cellStyle name="%_TdB_LAO_Piano 2004-2006_33_new Fcst_16 Dic_newBatacchi" xfId="1780"/>
    <cellStyle name="%_TdB_LAO_Settembre 2003_Ufficiale" xfId="1781"/>
    <cellStyle name="%_Traffic BU IOP def valori" xfId="1782"/>
    <cellStyle name="%_Traffic BU IOP def valori_Agenda Budget-Piano" xfId="1783"/>
    <cellStyle name="%_Traffic BU IOP def valori_Aggregato LAO_Agosto4" xfId="1784"/>
    <cellStyle name="%_Traffic BU IOP def valori_Argentina novembre 2004 x Emanuela_1" xfId="1785"/>
    <cellStyle name="%_Traffic BU IOP def valori_Base Dati Valori Actual" xfId="1786"/>
    <cellStyle name="%_Traffic BU IOP def valori_Base Dati Valori Bdg" xfId="1787"/>
    <cellStyle name="%_Traffic BU IOP def valori_Base Dati Valori Forecast FY" xfId="1788"/>
    <cellStyle name="%_Traffic BU IOP def valori_Base Dati Valori Full Year" xfId="1789"/>
    <cellStyle name="%_Traffic BU IOP def valori_Base Dati Valori Year" xfId="1790"/>
    <cellStyle name="%_Traffic BU IOP def valori_Base Dati Valori YTD" xfId="1791"/>
    <cellStyle name="%_Traffic BU IOP def valori_Base Dati Valori YTD_1° Margine YTD" xfId="1792"/>
    <cellStyle name="%_Traffic BU IOP def valori_Base Dati Valori YTD_Agenda Feb 2006" xfId="1793"/>
    <cellStyle name="%_Traffic BU IOP def valori_Base Dati Valori YTD_Allegati Short Letter nov '05" xfId="1794"/>
    <cellStyle name="%_Traffic BU IOP def valori_Base Dati Valori YTD_Allegati Short Letter nov '05 (3)" xfId="1795"/>
    <cellStyle name="%_Traffic BU IOP def valori_Base Dati Valori YTD_Allegati Short Letter nov '05 (4)" xfId="1796"/>
    <cellStyle name="%_Traffic BU IOP def valori_Base Dati Valori YTD_Back up Ti Day" xfId="1797"/>
    <cellStyle name="%_Traffic BU IOP def valori_Base Dati Valori YTD_Backup presentazione bdg III versione" xfId="1798"/>
    <cellStyle name="%_Traffic BU IOP def valori_Base Dati Valori YTD_Base Dati Valori Bdg" xfId="1799"/>
    <cellStyle name="%_Traffic BU IOP def valori_Base Dati Valori YTD_Book1" xfId="1800"/>
    <cellStyle name="%_Traffic BU IOP def valori_Base Dati Valori YTD_Book2" xfId="1801"/>
    <cellStyle name="%_Traffic BU IOP def valori_Base Dati Valori YTD_Brazil 2006_2008" xfId="1802"/>
    <cellStyle name="%_Traffic BU IOP def valori_Base Dati Valori YTD_Break-Up IT GAAP Euro 1" xfId="1803"/>
    <cellStyle name="%_Traffic BU IOP def valori_Base Dati Valori YTD_Break-Up IT GAAP Euro 2" xfId="1804"/>
    <cellStyle name="%_Traffic BU IOP def valori_Base Dati Valori YTD_BU_CHANGE_ANALYSIS_1 (2)" xfId="1805"/>
    <cellStyle name="%_Traffic BU IOP def valori_Base Dati Valori YTD_Budget &amp; Piano IAS_draft" xfId="1806"/>
    <cellStyle name="%_Traffic BU IOP def valori_Base Dati Valori YTD_Capex" xfId="1807"/>
    <cellStyle name="%_Traffic BU IOP def valori_Base Dati Valori YTD_Cartel1" xfId="1808"/>
    <cellStyle name="%_Traffic BU IOP def valori_Base Dati Valori YTD_Cartel1 (2)" xfId="1809"/>
    <cellStyle name="%_Traffic BU IOP def valori_Base Dati Valori YTD_Cartel1 (3)" xfId="1810"/>
    <cellStyle name="%_Traffic BU IOP def valori_Base Dati Valori YTD_Cartel1 (4)" xfId="1811"/>
    <cellStyle name="%_Traffic BU IOP def valori_Base Dati Valori YTD_Cartel2" xfId="1812"/>
    <cellStyle name="%_Traffic BU IOP def valori_Base Dati Valori YTD_Cash Costs " xfId="1813"/>
    <cellStyle name="%_Traffic BU IOP def valori_Base Dati Valori YTD_Cash Costs  (2)" xfId="1814"/>
    <cellStyle name="%_Traffic BU IOP def valori_Base Dati Valori YTD_Change vs LY" xfId="1815"/>
    <cellStyle name="%_Traffic BU IOP def valori_Base Dati Valori YTD_Commenti IAS 2004_2007newPER REPORT_vs1" xfId="1816"/>
    <cellStyle name="%_Traffic BU IOP def valori_Base Dati Valori YTD_Controllo Costi ITZ Mobile" xfId="1817"/>
    <cellStyle name="%_Traffic BU IOP def valori_Base Dati Valori YTD_Copia di ITZ e BRA new" xfId="1818"/>
    <cellStyle name="%_Traffic BU IOP def valori_Base Dati Valori YTD_COPIADILAVORO2004" xfId="1819"/>
    <cellStyle name="%_Traffic BU IOP def valori_Base Dati Valori YTD_DB Domestic Actual" xfId="1820"/>
    <cellStyle name="%_Traffic BU IOP def valori_Base Dati Valori YTD_EAP_GESTIONALE MOBILE marzo_Amedeo" xfId="1821"/>
    <cellStyle name="%_Traffic BU IOP def valori_Base Dati Valori YTD_ebit_month" xfId="1822"/>
    <cellStyle name="%_Traffic BU IOP def valori_Base Dati Valori YTD_EBITDA ANALYSIS DEC ytd_month" xfId="1823"/>
    <cellStyle name="%_Traffic BU IOP def valori_Base Dati Valori YTD_Econommico Agosto 2005" xfId="1824"/>
    <cellStyle name="%_Traffic BU IOP def valori_Base Dati Valori YTD_Econommico Dic '05_closing 1" xfId="1825"/>
    <cellStyle name="%_Traffic BU IOP def valori_Base Dati Valori YTD_Econommico Oct '05" xfId="1826"/>
    <cellStyle name="%_Traffic BU IOP def valori_Base Dati Valori YTD_Efficiency per presentazione 19nov" xfId="1827"/>
    <cellStyle name="%_Traffic BU IOP def valori_Base Dati Valori YTD_Euros Data Book Consolidado" xfId="1828"/>
    <cellStyle name="%_Traffic BU IOP def valori_Base Dati Valori YTD_Expenses" xfId="1829"/>
    <cellStyle name="%_Traffic BU IOP def valori_Base Dati Valori YTD_Financial  Disposal 005-20071" xfId="1830"/>
    <cellStyle name="%_Traffic BU IOP def valori_Base Dati Valori YTD_Financial  Disposal closing sep e FCST3" xfId="1831"/>
    <cellStyle name="%_Traffic BU IOP def valori_Base Dati Valori YTD_Financial  Disposal closing sep e FCST3 per q" xfId="1832"/>
    <cellStyle name="%_Traffic BU IOP def valori_Base Dati Valori YTD_Financial TdB TIM Group" xfId="1833"/>
    <cellStyle name="%_Traffic BU IOP def valori_Base Dati Valori YTD_Financial TdB TIM Group_28" xfId="1834"/>
    <cellStyle name="%_Traffic BU IOP def valori_Base Dati Valori YTD_Financial TdB TIM Group_vs 15" xfId="1835"/>
    <cellStyle name="%_Traffic BU IOP def valori_Base Dati Valori YTD_Flash EBIT" xfId="1836"/>
    <cellStyle name="%_Traffic BU IOP def valori_Base Dati Valori YTD_FLASH EBIT 1110" xfId="1837"/>
    <cellStyle name="%_Traffic BU IOP def valori_Base Dati Valori YTD_Gestionale Aprile 2006_1" xfId="1838"/>
    <cellStyle name="%_Traffic BU IOP def valori_Base Dati Valori YTD_Gestionale Dic '05_ con IV Q_2" xfId="1839"/>
    <cellStyle name="%_Traffic BU IOP def valori_Base Dati Valori YTD_Gestionale Dic '05_ con IV Q_2 NEW" xfId="1840"/>
    <cellStyle name="%_Traffic BU IOP def valori_Base Dati Valori YTD_Gestionale giugno '06" xfId="1841"/>
    <cellStyle name="%_Traffic BU IOP def valori_Base Dati Valori YTD_Gestionale maggio 2006_3" xfId="1842"/>
    <cellStyle name="%_Traffic BU IOP def valori_Base Dati Valori YTD_Gestionale Nov '05_2" xfId="1843"/>
    <cellStyle name="%_Traffic BU IOP def valori_Base Dati Valori YTD_Gestionale Piao 06 08_V3" xfId="1844"/>
    <cellStyle name="%_Traffic BU IOP def valori_Base Dati Valori YTD_grafico per sl (3)" xfId="1845"/>
    <cellStyle name="%_Traffic BU IOP def valori_Base Dati Valori YTD_Graficos MComittee_BReview" xfId="1846"/>
    <cellStyle name="%_Traffic BU IOP def valori_Base Dati Valori YTD_Grecia disposal _last CBEP (3)" xfId="1847"/>
    <cellStyle name="%_Traffic BU IOP def valori_Base Dati Valori YTD_ias analysis" xfId="1848"/>
    <cellStyle name="%_Traffic BU IOP def valori_Base Dati Valori YTD_Ias Analysis Gruppo e Italia" xfId="1849"/>
    <cellStyle name="%_Traffic BU IOP def valori_Base Dati Valori YTD_Impatto Disposal GPP" xfId="1850"/>
    <cellStyle name="%_Traffic BU IOP def valori_Base Dati Valori YTD_Impatto Disposal TI Media" xfId="1851"/>
    <cellStyle name="%_Traffic BU IOP def valori_Base Dati Valori YTD_Input" xfId="1852"/>
    <cellStyle name="%_Traffic BU IOP def valori_Base Dati Valori YTD_IS Detail" xfId="1853"/>
    <cellStyle name="%_Traffic BU IOP def valori_Base Dati Valori YTD_IT-GAAP-Proposta TdB TIM Brasil" xfId="1854"/>
    <cellStyle name="%_Traffic BU IOP def valori_Base Dati Valori YTD_KPI Brasile Aprile_2006_6" xfId="1855"/>
    <cellStyle name="%_Traffic BU IOP def valori_Base Dati Valori YTD_KPI Brasile Dicembre_2" xfId="1856"/>
    <cellStyle name="%_Traffic BU IOP def valori_Base Dati Valori YTD_KPI Brasile Giugno_2006_last" xfId="1857"/>
    <cellStyle name="%_Traffic BU IOP def valori_Base Dati Valori YTD_KPI Brasile Maggio_2006_3" xfId="1858"/>
    <cellStyle name="%_Traffic BU IOP def valori_Base Dati Valori YTD_KPI Brasile Piano_Closing_NUOVA LOGICA" xfId="1859"/>
    <cellStyle name="%_Traffic BU IOP def valori_Base Dati Valori YTD_Main KPI Piano '06-'08 Brazil" xfId="1860"/>
    <cellStyle name="%_Traffic BU IOP def valori_Base Dati Valori YTD_Main Results 2005 TI Group 7 oct" xfId="1861"/>
    <cellStyle name="%_Traffic BU IOP def valori_Base Dati Valori YTD_Master Piano_Gestionale_PE_perBdg" xfId="1862"/>
    <cellStyle name="%_Traffic BU IOP def valori_Base Dati Valori YTD_Megabase 2005" xfId="1863"/>
    <cellStyle name="%_Traffic BU IOP def valori_Base Dati Valori YTD_NFP 2" xfId="1864"/>
    <cellStyle name="%_Traffic BU IOP def valori_Base Dati Valori YTD_Operating WC - back up" xfId="1865"/>
    <cellStyle name="%_Traffic BU IOP def valori_Base Dati Valori YTD_OTHER FLASH" xfId="1866"/>
    <cellStyle name="%_Traffic BU IOP def valori_Base Dati Valori YTD_Report 09" xfId="1867"/>
    <cellStyle name="%_Traffic BU IOP def valori_Base Dati Valori YTD_Report 12 Preclosing" xfId="1868"/>
    <cellStyle name="%_Traffic BU IOP def valori_Base Dati Valori YTD_Report financial 2006.APR" xfId="1869"/>
    <cellStyle name="%_Traffic BU IOP def valori_Base Dati Valori YTD_Report March 2006 valori 2" xfId="1870"/>
    <cellStyle name="%_Traffic BU IOP def valori_Base Dati Valori YTD_Report Mobile piano 06 08" xfId="1871"/>
    <cellStyle name="%_Traffic BU IOP def valori_Base Dati Valori YTD_Report11_VP" xfId="1872"/>
    <cellStyle name="%_Traffic BU IOP def valori_Base Dati Valori YTD_Riepilogo Target IT Gaap vs IAS" xfId="1873"/>
    <cellStyle name="%_Traffic BU IOP def valori_Base Dati Valori YTD_Tableau_FACPC_Ti Gruppo_Cons2" xfId="1874"/>
    <cellStyle name="%_Traffic BU IOP def valori_Base Dati Valori YTD_Tavole IAS 2003-2004-2005" xfId="1875"/>
    <cellStyle name="%_Traffic BU IOP def valori_Base Dati Valori YTD_TdB_Law_Eco_Fin_Feb4" xfId="1876"/>
    <cellStyle name="%_Traffic BU IOP def valori_Base Dati Valori YTD_TdB_Law_Eco_Fin_Feb7" xfId="1877"/>
    <cellStyle name="%_Traffic BU IOP def valori_Base Dati Valori YTD_TdB_Law_Eco_Fin_Feb9" xfId="1878"/>
    <cellStyle name="%_Traffic BU IOP def valori_Base Dati Valori YTD_TdB_Law_Eco_Fin_For2" xfId="1879"/>
    <cellStyle name="%_Traffic BU IOP def valori_Base Dati Valori YTD_TdB_LAW_gest_febbr 04_2403" xfId="1880"/>
    <cellStyle name="%_Traffic BU IOP def valori_Base Dati Valori YTD_TdB_LAW_gest_MARZO '04 14 05" xfId="1881"/>
    <cellStyle name="%_Traffic BU IOP def valori_Base Dati Valori YTD_TdB_LAW_gest_MARZO 04 OLD STRUTT_2604" xfId="1882"/>
    <cellStyle name="%_Traffic BU IOP def valori_Base Dati Valori YTD_TdbGroup-Dicembrev26" xfId="1883"/>
    <cellStyle name="%_Traffic BU IOP def valori_Base Dati Valori YTD_Tnc" xfId="1884"/>
    <cellStyle name="%_Traffic BU IOP def valori_Base dati YTD" xfId="1885"/>
    <cellStyle name="%_Traffic BU IOP def valori_BS Forecast 2002" xfId="1886"/>
    <cellStyle name="%_Traffic BU IOP def valori_BS Full Year 2001" xfId="1887"/>
    <cellStyle name="%_Traffic BU IOP def valori_BUDGET E PIANO IAS 2005_2007_Bolivia_1503_1" xfId="1888"/>
    <cellStyle name="%_Traffic BU IOP def valori_Capex" xfId="1889"/>
    <cellStyle name="%_Traffic BU IOP def valori_Cartel1" xfId="1890"/>
    <cellStyle name="%_Traffic BU IOP def valori_Cartel2" xfId="1891"/>
    <cellStyle name="%_Traffic BU IOP def valori_Cash Costs " xfId="1892"/>
    <cellStyle name="%_Traffic BU IOP def valori_CF Forecast 2002" xfId="1893"/>
    <cellStyle name="%_Traffic BU IOP def valori_Chile e Bolivia Marzo '04" xfId="1894"/>
    <cellStyle name="%_Traffic BU IOP def valori_Chile e Bolivia Mobile" xfId="1895"/>
    <cellStyle name="%_Traffic BU IOP def valori_Chile e Bolivia Mobile 2" xfId="1896"/>
    <cellStyle name="%_Traffic BU IOP def valori_Data Book LAO Plan 04_06 - Financial Results" xfId="1897"/>
    <cellStyle name="%_Traffic BU IOP def valori_Data Book MAX 2004-2006" xfId="1898"/>
    <cellStyle name="%_Traffic BU IOP def valori_Data Book Plan Peru_Adjusted 28.11.02" xfId="1899"/>
    <cellStyle name="%_Traffic BU IOP def valori_Data Book_ITM_Marzo_2003_6" xfId="1900"/>
    <cellStyle name="%_Traffic BU IOP def valori_Databook_Full Year_LAW14 appoggio" xfId="1901"/>
    <cellStyle name="%_Traffic BU IOP def valori_Databook_Full Year_LAW14appoggio" xfId="1902"/>
    <cellStyle name="%_Traffic BU IOP def valori_Efficiency ITG_dec_vers06_03_03" xfId="1903"/>
    <cellStyle name="%_Traffic BU IOP def valori_Expenses" xfId="1904"/>
    <cellStyle name="%_Traffic BU IOP def valori_Gruppo_BDG_Budget e Piano_2005_Ufficiale_2" xfId="1905"/>
    <cellStyle name="%_Traffic BU IOP def valori_Gruppo_Totale_Dicembre_uff3" xfId="1906"/>
    <cellStyle name="%_Traffic BU IOP def valori_I Forecast Flash LAW6" xfId="1907"/>
    <cellStyle name="%_Traffic BU IOP def valori_KPI" xfId="1908"/>
    <cellStyle name="%_Traffic BU IOP def valori_Lao x-rate Bdg 2004" xfId="1909"/>
    <cellStyle name="%_Traffic BU IOP def valori_LAO_Forecast_6" xfId="1910"/>
    <cellStyle name="%_Traffic BU IOP def valori_LAW_Forecast_6" xfId="1911"/>
    <cellStyle name="%_Traffic BU IOP def valori_legende" xfId="1912"/>
    <cellStyle name="%_Traffic BU IOP def valori_Market_ BDG_e PIANO_2005_con proforma_Ufficiale_2" xfId="1913"/>
    <cellStyle name="%_Traffic BU IOP def valori_Market_ Dicembre_2002_uff_3" xfId="1914"/>
    <cellStyle name="%_Traffic BU IOP def valori_Master Piano_DataBook_PE4bis" xfId="1915"/>
    <cellStyle name="%_Traffic BU IOP def valori_Master Piano_DataBook_PE5 per Bdg" xfId="1916"/>
    <cellStyle name="%_Traffic BU IOP def valori_Master Piano_Gestionale_PE_perBdg" xfId="1917"/>
    <cellStyle name="%_Traffic BU IOP def valori_MasterPiano_DataBook_LAO per Bdg" xfId="1918"/>
    <cellStyle name="%_Traffic BU IOP def valori_MasterPiano_DataBook_LAO2bis bis" xfId="1919"/>
    <cellStyle name="%_Traffic BU IOP def valori_MasterPiano_DataBook_LAO48" xfId="1920"/>
    <cellStyle name="%_Traffic BU IOP def valori_MasterPiano_LA" xfId="1921"/>
    <cellStyle name="%_Traffic BU IOP def valori_MasterPiano_LA2" xfId="1922"/>
    <cellStyle name="%_Traffic BU IOP def valori_Mercato" xfId="1923"/>
    <cellStyle name="%_Traffic BU IOP def valori_Metrics  LAW 2004 10 PARTE WL" xfId="1924"/>
    <cellStyle name="%_Traffic BU IOP def valori_OUTLOOK VS 2001" xfId="1925"/>
    <cellStyle name="%_Traffic BU IOP def valori_P&amp;L Forecast 2002" xfId="1926"/>
    <cellStyle name="%_Traffic BU IOP def valori_Piano 2003-2005_LAWFullappoggio" xfId="1927"/>
    <cellStyle name="%_Traffic BU IOP def valori_Piano_LAO_newproforma24" xfId="1928"/>
    <cellStyle name="%_Traffic BU IOP def valori_PL x Q 2003 vs 2002" xfId="1929"/>
    <cellStyle name="%_Traffic BU IOP def valori_Plan_LAO_old TI version (example)" xfId="1930"/>
    <cellStyle name="%_Traffic BU IOP def valori_Quarter_Gruppo Totale" xfId="1931"/>
    <cellStyle name="%_Traffic BU IOP def valori_Quarter_Market" xfId="1932"/>
    <cellStyle name="%_Traffic BU IOP def valori_Schema costi Gruppo_december CDA1" xfId="1933"/>
    <cellStyle name="%_Traffic BU IOP def valori_Scocca per Perimetri 2002" xfId="1934"/>
    <cellStyle name="%_Traffic BU IOP def valori_TDB_Bolivia_Plan 05 07_II° invio_140305" xfId="1935"/>
    <cellStyle name="%_Traffic BU IOP def valori_TDB_Bolivia_Plan 05 07_II° invio_150305_ITGAAP" xfId="1936"/>
    <cellStyle name="%_Traffic BU IOP def valori_TdB_IT Gruppo_Dicembre" xfId="1937"/>
    <cellStyle name="%_Traffic BU IOP def valori_TdB_LAO_Novembre 2003" xfId="1938"/>
    <cellStyle name="%_Traffic BU IOP def valori_TdB_LAO_Piano 2004-2006_32_14_11_new Fcst" xfId="1939"/>
    <cellStyle name="%_Traffic BU IOP def valori_TdB_LAO_Piano 2004-2006_33_new Fcst_16 Dic_newBatacchi" xfId="1940"/>
    <cellStyle name="%_Traffic BU IOP def valori_TdB_LAO_Settembre 2003_Ufficiale" xfId="1941"/>
    <cellStyle name="%_Traffic BU IOP def valori_TdB_Law_Eco_Fin_Feb4" xfId="1942"/>
    <cellStyle name="%_Traffic BU IOP def valori_TdB_Law_Eco_Fin_Feb7" xfId="1943"/>
    <cellStyle name="%_Traffic BU IOP def valori_TdB_Law_Eco_Fin_Feb9" xfId="1944"/>
    <cellStyle name="%_Traffic BU IOP def valori_TdB_Law_Eco_Fin_For2" xfId="1945"/>
    <cellStyle name="%_Traffic BU IOP def valori_TdB_LAW_gest_febbr 04_2403" xfId="1946"/>
    <cellStyle name="%_Traffic BU IOP def valori_TdB_LAW_gest_MARZO '04 14 05" xfId="1947"/>
    <cellStyle name="%_Traffic BU IOP def valori_TdB_LAW_gest_MARZO 04 OLD STRUTT_2604" xfId="1948"/>
    <cellStyle name="%_Traffic BU IOP def valori_x wireline  marzo" xfId="1949"/>
    <cellStyle name="%_x wireline  marzo" xfId="1950"/>
    <cellStyle name="%0" xfId="1951"/>
    <cellStyle name="%1" xfId="1952"/>
    <cellStyle name="%2" xfId="1953"/>
    <cellStyle name="(Lefting)" xfId="1954"/>
    <cellStyle name="******************************************" xfId="1955"/>
    <cellStyle name="*TD" xfId="1956"/>
    <cellStyle name=".1" xfId="1957"/>
    <cellStyle name=".Warning" xfId="1958"/>
    <cellStyle name="??" xfId="1959"/>
    <cellStyle name="?? [0.00]_PERSONAL" xfId="1960"/>
    <cellStyle name="???? [0.00]_PERSONAL" xfId="1961"/>
    <cellStyle name="????_PERSONAL" xfId="1962"/>
    <cellStyle name="??_145000-145020 CAInv TradStck FinSale Cost-Recon" xfId="1963"/>
    <cellStyle name="\" xfId="1964"/>
    <cellStyle name="_%(SignOnly)" xfId="1965"/>
    <cellStyle name="_%(SignOnly)_Value of annual synergies " xfId="1966"/>
    <cellStyle name="_%(SignSpaceOnly)" xfId="1967"/>
    <cellStyle name="_%(SignSpaceOnly)_Value of annual synergies " xfId="1968"/>
    <cellStyle name="__20080514" xfId="1969"/>
    <cellStyle name="__20080514_Plik dla Piotra Plachy_PTK IFS_20090713" xfId="1970"/>
    <cellStyle name="__20080514_Plik dla Piotra Plachy_Y100_20090713" xfId="1971"/>
    <cellStyle name="__20080606" xfId="1972"/>
    <cellStyle name="__20080606_Plik dla Piotra Plachy_PTK IFS_20090713" xfId="1973"/>
    <cellStyle name="__20080606_Plik dla Piotra Plachy_Y100_20090713" xfId="1974"/>
    <cellStyle name="__20080610_PP" xfId="1975"/>
    <cellStyle name="__20080610_PP_Plik dla Piotra Plachy_PTK IFS_20090713" xfId="1976"/>
    <cellStyle name="__20080610_PP_Plik dla Piotra Plachy_Y100_20090713" xfId="1977"/>
    <cellStyle name="_100.8.1 Business plan outputs" xfId="1978"/>
    <cellStyle name="_17-stka_7" xfId="1979"/>
    <cellStyle name="_18-stka_7" xfId="1980"/>
    <cellStyle name="_2007-07-08 Caspar Mini Modelv52 (Basis for Bank Model latest fee overview)" xfId="1981"/>
    <cellStyle name="_20080702 1300 Raport TPSA PTK KPIs 2008 (MB)" xfId="1982"/>
    <cellStyle name="_20090206 REv TV" xfId="1983"/>
    <cellStyle name="_3Q06_new" xfId="1984"/>
    <cellStyle name="_actual" xfId="1985"/>
    <cellStyle name="_Analityka" xfId="1986"/>
    <cellStyle name="_ARPU_retail_wholesale" xfId="1987"/>
    <cellStyle name="_Balance Sheet 2007'11__12-12_values" xfId="1988"/>
    <cellStyle name="_Capex" xfId="1989"/>
    <cellStyle name="_Capex_1" xfId="1990"/>
    <cellStyle name="_CAPEX-060609_NB_decisions_v4_spliH1_H2 (2)" xfId="1991"/>
    <cellStyle name="_CDP multiples valuation 11.09.2008" xfId="1992"/>
    <cellStyle name="_Comma" xfId="1993"/>
    <cellStyle name="_Comma_Value of annual synergies " xfId="1994"/>
    <cellStyle name="_cost_drivers_PS" xfId="1995"/>
    <cellStyle name="_CPGA &amp; Churn" xfId="1996"/>
    <cellStyle name="_CPGA &amp; Churn_1" xfId="1997"/>
    <cellStyle name="_Currency" xfId="1998"/>
    <cellStyle name="_Currency_2007-07-08 Caspar Mini Modelv52 (Basis for Bank Model latest fee overview)" xfId="1999"/>
    <cellStyle name="_Currency_92_Inbev LBO Model" xfId="2000"/>
    <cellStyle name="_Currency_BC Europe LBO Shell June 26 2005" xfId="2001"/>
    <cellStyle name="_Currency_BC Partners Returns_18Feb2010" xfId="2002"/>
    <cellStyle name="_Currency_Consolidated Sales Data_v11" xfId="2003"/>
    <cellStyle name="_Currency_Copy of Fidji Financial Model - tdw - 19 September " xfId="2004"/>
    <cellStyle name="_Currency_CSEB LBO Shell v11.1-cs" xfId="2005"/>
    <cellStyle name="_Currency_CSEB Model CS v56.3" xfId="2006"/>
    <cellStyle name="_Currency_CSEB Model CS v57.0" xfId="2007"/>
    <cellStyle name="_Currency_LBO Model-Brenntag-15Feb10-V1" xfId="2008"/>
    <cellStyle name="_Currency_Mini Model_Celeb_02Sep10_V26-FA-Adj" xfId="2009"/>
    <cellStyle name="_Currency_Project Sevan mini model_01Feb2011" xfId="2010"/>
    <cellStyle name="_Currency_Value of annual synergies " xfId="2011"/>
    <cellStyle name="_Currency_Wholesale FA Op Model (2)" xfId="2012"/>
    <cellStyle name="_Currency0" xfId="2013"/>
    <cellStyle name="_Currency00" xfId="2014"/>
    <cellStyle name="_CurrencySpace" xfId="2015"/>
    <cellStyle name="_CurrencySpace_Mini Model_Celeb_02Sep10_V26-FA-Adj" xfId="2016"/>
    <cellStyle name="_CurrencySpace_Project Sevan mini model_01Feb2011" xfId="2017"/>
    <cellStyle name="_CurrencySpace_Value of annual synergies " xfId="2018"/>
    <cellStyle name="_CurrencySpace_Wholesale FA Op Model (2)" xfId="2019"/>
    <cellStyle name="_DB Domestic Actual" xfId="2020"/>
    <cellStyle name="_Digital &amp; MOUs" xfId="2021"/>
    <cellStyle name="_EAP_GESTIONALE MOBILE marzo_Amedeo" xfId="2022"/>
    <cellStyle name="_EBITDA" xfId="2023"/>
    <cellStyle name="_EBITDA_1" xfId="2024"/>
    <cellStyle name="_Effective tax rate 31.03.08" xfId="2025"/>
    <cellStyle name="_Euro" xfId="2026"/>
    <cellStyle name="_Euro_Value of annual synergies " xfId="2027"/>
    <cellStyle name="_Explain" xfId="2028"/>
    <cellStyle name="_Explicación Ppro 2007 vs proyección 2007" xfId="2029"/>
    <cellStyle name="_Explicación Proy 2007 vs Presupuesto 2008" xfId="2030"/>
    <cellStyle name="_ExternalCommunication CAPEX 4Q2009_propozycja zmiany zakresu" xfId="2031"/>
    <cellStyle name="_Financial PL Layout_values" xfId="2032"/>
    <cellStyle name="_Global Comps - Full Service - 12 Jan  2001" xfId="2033"/>
    <cellStyle name="_Global Comps - Full Service - 18 June 2001" xfId="2034"/>
    <cellStyle name="_Global Comps - Full Service - 20 June 2001" xfId="2035"/>
    <cellStyle name="_Heading" xfId="2036"/>
    <cellStyle name="_Heading_2007-07-08 Caspar Mini Modelv52 (Basis for Bank Model latest fee overview)" xfId="2037"/>
    <cellStyle name="_Heading_20101005 Full Model ED v44 post CC full covenants" xfId="2038"/>
    <cellStyle name="_Heading_92_Inbev LBO Model" xfId="2039"/>
    <cellStyle name="_Heading_BC Europe LBO Shell June 26 2005" xfId="2040"/>
    <cellStyle name="_Heading_BC Partners Returns_18Feb2010" xfId="2041"/>
    <cellStyle name="_Heading_Consolidated Sales Data_v11" xfId="2042"/>
    <cellStyle name="_Heading_Copy of Fidji Financial Model - tdw - 19 September " xfId="2043"/>
    <cellStyle name="_Heading_CSEB LBO Shell v11.1-cs" xfId="2044"/>
    <cellStyle name="_Heading_CSEB Model CS v56.3" xfId="2045"/>
    <cellStyle name="_Heading_CSEB Model CS v57.0" xfId="2046"/>
    <cellStyle name="_Heading_LBO Model-Brenntag-15Feb10-V1" xfId="2047"/>
    <cellStyle name="_Heading_Project Sevan mini model_01Feb2011" xfId="2048"/>
    <cellStyle name="_Heading_UoP adjustments updated (11-Aug)" xfId="2049"/>
    <cellStyle name="_Heading_Value of annual synergies " xfId="2050"/>
    <cellStyle name="_Highlight" xfId="2051"/>
    <cellStyle name="_Input" xfId="2052"/>
    <cellStyle name="_Input_20101005 Full Model ED v44 post CC full covenants" xfId="2053"/>
    <cellStyle name="_Kopia Telco market forecast 2008-2011 v12" xfId="2054"/>
    <cellStyle name="_Kopia Telco market forecast 2008-2011 v12_Plik dla Piotra Plachy_PTK IFS_20090713" xfId="2055"/>
    <cellStyle name="_Kopia Telco market forecast 2008-2011 v12_Plik dla Piotra Plachy_Y100_20090713" xfId="2056"/>
    <cellStyle name="_Malaysia(4GWM)-Dec" xfId="2057"/>
    <cellStyle name="_Malaysia(4GWM)-Dec (2)" xfId="2058"/>
    <cellStyle name="_market_2008_master_5" xfId="2059"/>
    <cellStyle name="_market_2008_MW2_PP" xfId="2060"/>
    <cellStyle name="_MCIT" xfId="2061"/>
    <cellStyle name="_Model 2005.09 " xfId="2062"/>
    <cellStyle name="_Multiple" xfId="2063"/>
    <cellStyle name="_Multiple_2007-07-08 Caspar Mini Modelv52 (Basis for Bank Model latest fee overview)" xfId="2064"/>
    <cellStyle name="_Multiple_Copy of Fidji Financial Model - tdw - 19 September " xfId="2065"/>
    <cellStyle name="_Multiple_CSEB LBO Shell v11.1-cs" xfId="2066"/>
    <cellStyle name="_Multiple_CSEB Model CS v56.3" xfId="2067"/>
    <cellStyle name="_Multiple_CSEB Model CS v57.0" xfId="2068"/>
    <cellStyle name="_Multiple_Value of annual synergies " xfId="2069"/>
    <cellStyle name="_Multiple_Wholesale FA Op Model (2)" xfId="2070"/>
    <cellStyle name="_MultipleSpace" xfId="2071"/>
    <cellStyle name="_MultipleSpace_Value of annual synergies " xfId="2072"/>
    <cellStyle name="_New WCOM" xfId="2073"/>
    <cellStyle name="_NewCo business case - base 2007-11-05" xfId="2074"/>
    <cellStyle name="_NewCo business case - base v4 4 2007-09-27" xfId="2075"/>
    <cellStyle name="_NewCo business case - base v7 0_WACC_11.5 2007-10-12" xfId="2076"/>
    <cellStyle name="_Noty finansowe_12_2001" xfId="2077"/>
    <cellStyle name="_Number" xfId="2078"/>
    <cellStyle name="_Number0" xfId="2079"/>
    <cellStyle name="_Number00" xfId="2080"/>
    <cellStyle name="_Operating Expenses" xfId="2081"/>
    <cellStyle name="_OPEX" xfId="2082"/>
    <cellStyle name="_OPEX_1" xfId="2083"/>
    <cellStyle name="_OrganicCashFlow_template" xfId="2084"/>
    <cellStyle name="_Past performance" xfId="2085"/>
    <cellStyle name="_Percent" xfId="2086"/>
    <cellStyle name="_PERSONAL" xfId="2087"/>
    <cellStyle name="_PERSONAL_1" xfId="2088"/>
    <cellStyle name="_PL Air Liquide V6 du 02-12-05" xfId="2089"/>
    <cellStyle name="_PL Air Liquide V6 du 02-12-05_EmiTel_Business Plan_05102010_final - for VDR v5" xfId="2090"/>
    <cellStyle name="_PL Air Liquide V6 du 02-12-05_EmiTel_Business Plan_05102010_final - for VDR v6" xfId="2091"/>
    <cellStyle name="_PL Air Liquide V6 du 02-12-05_MapingKosztówPWC" xfId="2092"/>
    <cellStyle name="_Plik dla Piotra Plachy_PTK IFS_20090409" xfId="2093"/>
    <cellStyle name="_Plik dla Piotra Plachy_PTK IFS_20090713" xfId="2094"/>
    <cellStyle name="_Plik dla Piotra Plachy_Y100_20090409" xfId="2095"/>
    <cellStyle name="_Plik dla Piotra Plachy_Y100_20090713" xfId="2096"/>
    <cellStyle name="_POPs &amp; Penetration" xfId="2097"/>
    <cellStyle name="_POPs &amp; Penetration_1" xfId="2098"/>
    <cellStyle name="_Portugal - wacc - 071112a" xfId="2099"/>
    <cellStyle name="_Project Katarina_01Mar2011_Multiples_v8" xfId="2100"/>
    <cellStyle name="_revenues" xfId="2101"/>
    <cellStyle name="_Revenues &amp; ARPU" xfId="2102"/>
    <cellStyle name="_Revenues &amp; ARPU_1" xfId="2103"/>
    <cellStyle name="_Revenues_Carat" xfId="2104"/>
    <cellStyle name="_Revised Comps Template" xfId="2105"/>
    <cellStyle name="_RowHead" xfId="2106"/>
    <cellStyle name="_SAPS" xfId="2107"/>
    <cellStyle name="_SAPS II kw 02 kons" xfId="2108"/>
    <cellStyle name="_SAQS I kw 02 kons" xfId="2109"/>
    <cellStyle name="_SAQS III kw 2002 kons" xfId="2110"/>
    <cellStyle name="_SARS IV kw 02 kons" xfId="2111"/>
    <cellStyle name="_SARS IV kw 02 kons kopia A" xfId="2112"/>
    <cellStyle name="_SARS_XII_2001 giełda" xfId="2113"/>
    <cellStyle name="_sort" xfId="2114"/>
    <cellStyle name="_SPP 2004 Past Performance" xfId="2115"/>
    <cellStyle name="_SPP 2004 TP - PKI (mass) extract_1" xfId="2116"/>
    <cellStyle name="_Średni ważony koszt kapitału_WACC_SSCBPO" xfId="2117"/>
    <cellStyle name="_środki trwałe XII 2001" xfId="2118"/>
    <cellStyle name="_SSP_POP_strategic_initiatives_20071108" xfId="2119"/>
    <cellStyle name="_SubHeading" xfId="2120"/>
    <cellStyle name="_SubHeading_UoP adjustments updated (11-Aug)" xfId="2121"/>
    <cellStyle name="_SubHeading_Value of annual synergies " xfId="2122"/>
    <cellStyle name="_Subscribers" xfId="2123"/>
    <cellStyle name="_Subscribers_1" xfId="2124"/>
    <cellStyle name="_SuperHead" xfId="2125"/>
    <cellStyle name="_SuperHead 10" xfId="2126"/>
    <cellStyle name="_SuperHead 11" xfId="2127"/>
    <cellStyle name="_SuperHead 12" xfId="2128"/>
    <cellStyle name="_SuperHead 13" xfId="2129"/>
    <cellStyle name="_SuperHead 2" xfId="2130"/>
    <cellStyle name="_SuperHead 3" xfId="2131"/>
    <cellStyle name="_SuperHead 4" xfId="2132"/>
    <cellStyle name="_SuperHead 5" xfId="2133"/>
    <cellStyle name="_SuperHead 6" xfId="2134"/>
    <cellStyle name="_SuperHead 7" xfId="2135"/>
    <cellStyle name="_SuperHead 8" xfId="2136"/>
    <cellStyle name="_SuperHead 9" xfId="2137"/>
    <cellStyle name="_SuperHead_20101005 Full Model ED v44 post CC full covenants" xfId="2138"/>
    <cellStyle name="_SuperHead_20101005 Full Model ED v44 post CC full covenants 10" xfId="2139"/>
    <cellStyle name="_SuperHead_20101005 Full Model ED v44 post CC full covenants 11" xfId="2140"/>
    <cellStyle name="_SuperHead_20101005 Full Model ED v44 post CC full covenants 12" xfId="2141"/>
    <cellStyle name="_SuperHead_20101005 Full Model ED v44 post CC full covenants 13" xfId="2142"/>
    <cellStyle name="_SuperHead_20101005 Full Model ED v44 post CC full covenants 2" xfId="2143"/>
    <cellStyle name="_SuperHead_20101005 Full Model ED v44 post CC full covenants 3" xfId="2144"/>
    <cellStyle name="_SuperHead_20101005 Full Model ED v44 post CC full covenants 4" xfId="2145"/>
    <cellStyle name="_SuperHead_20101005 Full Model ED v44 post CC full covenants 5" xfId="2146"/>
    <cellStyle name="_SuperHead_20101005 Full Model ED v44 post CC full covenants 6" xfId="2147"/>
    <cellStyle name="_SuperHead_20101005 Full Model ED v44 post CC full covenants 7" xfId="2148"/>
    <cellStyle name="_SuperHead_20101005 Full Model ED v44 post CC full covenants 8" xfId="2149"/>
    <cellStyle name="_SuperHead_20101005 Full Model ED v44 post CC full covenants 9" xfId="2150"/>
    <cellStyle name="_SuperHead_Mini Model_Celeb_02Sep10_V26-FA-Adj" xfId="2151"/>
    <cellStyle name="_SuperHead_Mini Model_Celeb_02Sep10_V26-FA-Adj 10" xfId="2152"/>
    <cellStyle name="_SuperHead_Mini Model_Celeb_02Sep10_V26-FA-Adj 11" xfId="2153"/>
    <cellStyle name="_SuperHead_Mini Model_Celeb_02Sep10_V26-FA-Adj 12" xfId="2154"/>
    <cellStyle name="_SuperHead_Mini Model_Celeb_02Sep10_V26-FA-Adj 13" xfId="2155"/>
    <cellStyle name="_SuperHead_Mini Model_Celeb_02Sep10_V26-FA-Adj 2" xfId="2156"/>
    <cellStyle name="_SuperHead_Mini Model_Celeb_02Sep10_V26-FA-Adj 3" xfId="2157"/>
    <cellStyle name="_SuperHead_Mini Model_Celeb_02Sep10_V26-FA-Adj 4" xfId="2158"/>
    <cellStyle name="_SuperHead_Mini Model_Celeb_02Sep10_V26-FA-Adj 5" xfId="2159"/>
    <cellStyle name="_SuperHead_Mini Model_Celeb_02Sep10_V26-FA-Adj 6" xfId="2160"/>
    <cellStyle name="_SuperHead_Mini Model_Celeb_02Sep10_V26-FA-Adj 7" xfId="2161"/>
    <cellStyle name="_SuperHead_Mini Model_Celeb_02Sep10_V26-FA-Adj 8" xfId="2162"/>
    <cellStyle name="_SuperHead_Mini Model_Celeb_02Sep10_V26-FA-Adj 9" xfId="2163"/>
    <cellStyle name="_Table" xfId="2164"/>
    <cellStyle name="_Table_Feuil1" xfId="2165"/>
    <cellStyle name="_Table_UoP adjustments updated (11-Aug)" xfId="2166"/>
    <cellStyle name="_Table_Value of annual synergies " xfId="2167"/>
    <cellStyle name="_TableHead" xfId="2168"/>
    <cellStyle name="_TableHead_Feuil1" xfId="2169"/>
    <cellStyle name="_TableHead_UoP adjustments updated (11-Aug)" xfId="2170"/>
    <cellStyle name="_TableRowHead" xfId="2171"/>
    <cellStyle name="_TableRowHead_UoP adjustments updated (11-Aug)" xfId="2172"/>
    <cellStyle name="_TableSuperHead" xfId="2173"/>
    <cellStyle name="_TableSuperHead_Mini Model_Celeb_02Sep10_V26-FA-Adj" xfId="2174"/>
    <cellStyle name="_TableSuperHead_UoP adjustments updated (11-Aug)" xfId="2175"/>
    <cellStyle name="_TableSuperHead_Wholesale FA Op Model (2)" xfId="2176"/>
    <cellStyle name="_Tel2000 BS 10.05" xfId="2177"/>
    <cellStyle name="_TelPod" xfId="2178"/>
    <cellStyle name="_TP Group Fluctuation Analysis 3Q 2010_values_sent to IR_v2" xfId="2179"/>
    <cellStyle name="_valsumfinal" xfId="2180"/>
    <cellStyle name="_Valuation_NIP_2008-08-28v3" xfId="2181"/>
    <cellStyle name="_VNTModellastestimates" xfId="2182"/>
    <cellStyle name="_wartości niematerialne i prawne XII 2001" xfId="2183"/>
    <cellStyle name="_Wykresy_RSC_1106" xfId="2184"/>
    <cellStyle name="_Wynik 2002r " xfId="2185"/>
    <cellStyle name="_znaczące transakcje" xfId="2186"/>
    <cellStyle name="¨_x000c_ LŒB" xfId="2187"/>
    <cellStyle name="+" xfId="2188"/>
    <cellStyle name="&lt;Default Style&gt;" xfId="2189"/>
    <cellStyle name="=C:\WINNT\SYSTEM32\COMMAND.COM" xfId="2190"/>
    <cellStyle name="=C:\WINNT\SYSTEM32\COMMAND.COM 2" xfId="2191"/>
    <cellStyle name="=C:\WINNT35\SYSTEM32\COMMAND.COM" xfId="2192"/>
    <cellStyle name="0,0_x000d__x000a_NA_x000d__x000a_" xfId="2193"/>
    <cellStyle name="000" xfId="2194"/>
    <cellStyle name="0000" xfId="2195"/>
    <cellStyle name="000000" xfId="2196"/>
    <cellStyle name="1,comma" xfId="2197"/>
    <cellStyle name="1996" xfId="2198"/>
    <cellStyle name="1996 2" xfId="2199"/>
    <cellStyle name="20 % - Accent1" xfId="2200"/>
    <cellStyle name="20 % - Accent2" xfId="2201"/>
    <cellStyle name="20 % - Accent3" xfId="2202"/>
    <cellStyle name="20 % - Accent4" xfId="2203"/>
    <cellStyle name="20 % - Accent5" xfId="2204"/>
    <cellStyle name="20 % - Accent6" xfId="2205"/>
    <cellStyle name="20% - Accent1" xfId="2206"/>
    <cellStyle name="20% - Accent1 2" xfId="2207"/>
    <cellStyle name="20% - Accent1 2 10" xfId="2208"/>
    <cellStyle name="20% - Accent1 2 11" xfId="2209"/>
    <cellStyle name="20% - Accent1 2 12" xfId="2210"/>
    <cellStyle name="20% - Accent1 2 13" xfId="2211"/>
    <cellStyle name="20% - Accent1 2 14" xfId="2212"/>
    <cellStyle name="20% - Accent1 2 15" xfId="2213"/>
    <cellStyle name="20% - Accent1 2 16" xfId="2214"/>
    <cellStyle name="20% - Accent1 2 2" xfId="2215"/>
    <cellStyle name="20% - Accent1 2 3" xfId="2216"/>
    <cellStyle name="20% - Accent1 2 4" xfId="2217"/>
    <cellStyle name="20% - Accent1 2 5" xfId="2218"/>
    <cellStyle name="20% - Accent1 2 6" xfId="2219"/>
    <cellStyle name="20% - Accent1 2 7" xfId="2220"/>
    <cellStyle name="20% - Accent1 2 8" xfId="2221"/>
    <cellStyle name="20% - Accent1 2 9" xfId="2222"/>
    <cellStyle name="20% - Accent1 3" xfId="2223"/>
    <cellStyle name="20% - Accent1 3 2" xfId="2224"/>
    <cellStyle name="20% - Accent1 4" xfId="2225"/>
    <cellStyle name="20% - Accent1 5" xfId="2226"/>
    <cellStyle name="20% - Accent1 6" xfId="2227"/>
    <cellStyle name="20% - Accent2" xfId="2228"/>
    <cellStyle name="20% - Accent2 2" xfId="2229"/>
    <cellStyle name="20% - Accent2 2 10" xfId="2230"/>
    <cellStyle name="20% - Accent2 2 11" xfId="2231"/>
    <cellStyle name="20% - Accent2 2 12" xfId="2232"/>
    <cellStyle name="20% - Accent2 2 13" xfId="2233"/>
    <cellStyle name="20% - Accent2 2 14" xfId="2234"/>
    <cellStyle name="20% - Accent2 2 15" xfId="2235"/>
    <cellStyle name="20% - Accent2 2 16" xfId="2236"/>
    <cellStyle name="20% - Accent2 2 2" xfId="2237"/>
    <cellStyle name="20% - Accent2 2 3" xfId="2238"/>
    <cellStyle name="20% - Accent2 2 4" xfId="2239"/>
    <cellStyle name="20% - Accent2 2 5" xfId="2240"/>
    <cellStyle name="20% - Accent2 2 6" xfId="2241"/>
    <cellStyle name="20% - Accent2 2 7" xfId="2242"/>
    <cellStyle name="20% - Accent2 2 8" xfId="2243"/>
    <cellStyle name="20% - Accent2 2 9" xfId="2244"/>
    <cellStyle name="20% - Accent2 3" xfId="2245"/>
    <cellStyle name="20% - Accent2 4" xfId="2246"/>
    <cellStyle name="20% - Accent2 5" xfId="2247"/>
    <cellStyle name="20% - Accent2 6" xfId="2248"/>
    <cellStyle name="20% - Accent3" xfId="2249"/>
    <cellStyle name="20% - Accent3 2" xfId="2250"/>
    <cellStyle name="20% - Accent3 2 10" xfId="2251"/>
    <cellStyle name="20% - Accent3 2 11" xfId="2252"/>
    <cellStyle name="20% - Accent3 2 12" xfId="2253"/>
    <cellStyle name="20% - Accent3 2 13" xfId="2254"/>
    <cellStyle name="20% - Accent3 2 14" xfId="2255"/>
    <cellStyle name="20% - Accent3 2 15" xfId="2256"/>
    <cellStyle name="20% - Accent3 2 2" xfId="2257"/>
    <cellStyle name="20% - Accent3 2 3" xfId="2258"/>
    <cellStyle name="20% - Accent3 2 4" xfId="2259"/>
    <cellStyle name="20% - Accent3 2 5" xfId="2260"/>
    <cellStyle name="20% - Accent3 2 6" xfId="2261"/>
    <cellStyle name="20% - Accent3 2 7" xfId="2262"/>
    <cellStyle name="20% - Accent3 2 8" xfId="2263"/>
    <cellStyle name="20% - Accent3 2 9" xfId="2264"/>
    <cellStyle name="20% - Accent3 3" xfId="2265"/>
    <cellStyle name="20% - Accent3 4" xfId="2266"/>
    <cellStyle name="20% - Accent3 5" xfId="2267"/>
    <cellStyle name="20% - Accent3 6" xfId="2268"/>
    <cellStyle name="20% - Accent4" xfId="2269"/>
    <cellStyle name="20% - Accent4 2" xfId="2270"/>
    <cellStyle name="20% - Accent4 2 10" xfId="2271"/>
    <cellStyle name="20% - Accent4 2 11" xfId="2272"/>
    <cellStyle name="20% - Accent4 2 12" xfId="2273"/>
    <cellStyle name="20% - Accent4 2 13" xfId="2274"/>
    <cellStyle name="20% - Accent4 2 14" xfId="2275"/>
    <cellStyle name="20% - Accent4 2 15" xfId="2276"/>
    <cellStyle name="20% - Accent4 2 16" xfId="2277"/>
    <cellStyle name="20% - Accent4 2 2" xfId="2278"/>
    <cellStyle name="20% - Accent4 2 3" xfId="2279"/>
    <cellStyle name="20% - Accent4 2 4" xfId="2280"/>
    <cellStyle name="20% - Accent4 2 5" xfId="2281"/>
    <cellStyle name="20% - Accent4 2 6" xfId="2282"/>
    <cellStyle name="20% - Accent4 2 7" xfId="2283"/>
    <cellStyle name="20% - Accent4 2 8" xfId="2284"/>
    <cellStyle name="20% - Accent4 2 9" xfId="2285"/>
    <cellStyle name="20% - Accent4 3" xfId="2286"/>
    <cellStyle name="20% - Accent4 3 2" xfId="2287"/>
    <cellStyle name="20% - Accent4 4" xfId="2288"/>
    <cellStyle name="20% - Accent4 5" xfId="2289"/>
    <cellStyle name="20% - Accent4 6" xfId="2290"/>
    <cellStyle name="20% - Accent5" xfId="2291"/>
    <cellStyle name="20% - Accent5 2" xfId="2292"/>
    <cellStyle name="20% - Accent5 2 10" xfId="2293"/>
    <cellStyle name="20% - Accent5 2 11" xfId="2294"/>
    <cellStyle name="20% - Accent5 2 12" xfId="2295"/>
    <cellStyle name="20% - Accent5 2 13" xfId="2296"/>
    <cellStyle name="20% - Accent5 2 14" xfId="2297"/>
    <cellStyle name="20% - Accent5 2 15" xfId="2298"/>
    <cellStyle name="20% - Accent5 2 16" xfId="2299"/>
    <cellStyle name="20% - Accent5 2 2" xfId="2300"/>
    <cellStyle name="20% - Accent5 2 3" xfId="2301"/>
    <cellStyle name="20% - Accent5 2 4" xfId="2302"/>
    <cellStyle name="20% - Accent5 2 5" xfId="2303"/>
    <cellStyle name="20% - Accent5 2 6" xfId="2304"/>
    <cellStyle name="20% - Accent5 2 7" xfId="2305"/>
    <cellStyle name="20% - Accent5 2 8" xfId="2306"/>
    <cellStyle name="20% - Accent5 2 9" xfId="2307"/>
    <cellStyle name="20% - Accent5 3" xfId="2308"/>
    <cellStyle name="20% - Accent5 4" xfId="2309"/>
    <cellStyle name="20% - Accent5 5" xfId="2310"/>
    <cellStyle name="20% - Accent5 6" xfId="2311"/>
    <cellStyle name="20% - Accent6" xfId="2312"/>
    <cellStyle name="20% - Accent6 2" xfId="2313"/>
    <cellStyle name="20% - Accent6 2 10" xfId="2314"/>
    <cellStyle name="20% - Accent6 2 11" xfId="2315"/>
    <cellStyle name="20% - Accent6 2 12" xfId="2316"/>
    <cellStyle name="20% - Accent6 2 13" xfId="2317"/>
    <cellStyle name="20% - Accent6 2 14" xfId="2318"/>
    <cellStyle name="20% - Accent6 2 15" xfId="2319"/>
    <cellStyle name="20% - Accent6 2 2" xfId="2320"/>
    <cellStyle name="20% - Accent6 2 3" xfId="2321"/>
    <cellStyle name="20% - Accent6 2 4" xfId="2322"/>
    <cellStyle name="20% - Accent6 2 5" xfId="2323"/>
    <cellStyle name="20% - Accent6 2 6" xfId="2324"/>
    <cellStyle name="20% - Accent6 2 7" xfId="2325"/>
    <cellStyle name="20% - Accent6 2 8" xfId="2326"/>
    <cellStyle name="20% - Accent6 2 9" xfId="2327"/>
    <cellStyle name="20% - Accent6 3" xfId="2328"/>
    <cellStyle name="20% - Accent6 4" xfId="2329"/>
    <cellStyle name="20% - Accent6 5" xfId="2330"/>
    <cellStyle name="20% - Accent6 6" xfId="2331"/>
    <cellStyle name="20% - akcent 1" xfId="2332"/>
    <cellStyle name="20% - akcent 1 10" xfId="2333"/>
    <cellStyle name="20% - akcent 1 11" xfId="2334"/>
    <cellStyle name="20% - akcent 1 2" xfId="2335"/>
    <cellStyle name="20% - akcent 1 2 2" xfId="2336"/>
    <cellStyle name="20% - akcent 1 2 3" xfId="2337"/>
    <cellStyle name="20% - akcent 1 3" xfId="2338"/>
    <cellStyle name="20% - akcent 1 3 2" xfId="2339"/>
    <cellStyle name="20% - akcent 1 3 3" xfId="2340"/>
    <cellStyle name="20% - akcent 1 4" xfId="2341"/>
    <cellStyle name="20% - akcent 1 4 2" xfId="2342"/>
    <cellStyle name="20% - akcent 1 4 3" xfId="2343"/>
    <cellStyle name="20% - akcent 1 5" xfId="2344"/>
    <cellStyle name="20% - akcent 1 5 2" xfId="2345"/>
    <cellStyle name="20% - akcent 1 5 3" xfId="2346"/>
    <cellStyle name="20% - akcent 1 6" xfId="2347"/>
    <cellStyle name="20% - akcent 1 7" xfId="2348"/>
    <cellStyle name="20% - akcent 1 8" xfId="2349"/>
    <cellStyle name="20% - akcent 1 9" xfId="2350"/>
    <cellStyle name="20% - akcent 2" xfId="2351"/>
    <cellStyle name="20% - akcent 2 10" xfId="2352"/>
    <cellStyle name="20% - akcent 2 11" xfId="2353"/>
    <cellStyle name="20% - akcent 2 2" xfId="2354"/>
    <cellStyle name="20% - akcent 2 2 2" xfId="2355"/>
    <cellStyle name="20% - akcent 2 2 3" xfId="2356"/>
    <cellStyle name="20% - akcent 2 3" xfId="2357"/>
    <cellStyle name="20% - akcent 2 3 2" xfId="2358"/>
    <cellStyle name="20% - akcent 2 3 3" xfId="2359"/>
    <cellStyle name="20% - akcent 2 4" xfId="2360"/>
    <cellStyle name="20% - akcent 2 4 2" xfId="2361"/>
    <cellStyle name="20% - akcent 2 4 3" xfId="2362"/>
    <cellStyle name="20% - akcent 2 5" xfId="2363"/>
    <cellStyle name="20% - akcent 2 5 2" xfId="2364"/>
    <cellStyle name="20% - akcent 2 5 3" xfId="2365"/>
    <cellStyle name="20% - akcent 2 6" xfId="2366"/>
    <cellStyle name="20% - akcent 2 7" xfId="2367"/>
    <cellStyle name="20% - akcent 2 8" xfId="2368"/>
    <cellStyle name="20% - akcent 2 9" xfId="2369"/>
    <cellStyle name="20% - akcent 3" xfId="2370"/>
    <cellStyle name="20% - akcent 3 10" xfId="2371"/>
    <cellStyle name="20% - akcent 3 11" xfId="2372"/>
    <cellStyle name="20% - akcent 3 2" xfId="2373"/>
    <cellStyle name="20% - akcent 3 2 2" xfId="2374"/>
    <cellStyle name="20% - akcent 3 2 3" xfId="2375"/>
    <cellStyle name="20% - akcent 3 3" xfId="2376"/>
    <cellStyle name="20% - akcent 3 3 2" xfId="2377"/>
    <cellStyle name="20% - akcent 3 3 3" xfId="2378"/>
    <cellStyle name="20% - akcent 3 4" xfId="2379"/>
    <cellStyle name="20% - akcent 3 4 2" xfId="2380"/>
    <cellStyle name="20% - akcent 3 4 3" xfId="2381"/>
    <cellStyle name="20% - akcent 3 5" xfId="2382"/>
    <cellStyle name="20% - akcent 3 5 2" xfId="2383"/>
    <cellStyle name="20% - akcent 3 5 3" xfId="2384"/>
    <cellStyle name="20% - akcent 3 6" xfId="2385"/>
    <cellStyle name="20% - akcent 3 7" xfId="2386"/>
    <cellStyle name="20% - akcent 3 8" xfId="2387"/>
    <cellStyle name="20% - akcent 3 9" xfId="2388"/>
    <cellStyle name="20% - akcent 4" xfId="2389"/>
    <cellStyle name="20% - akcent 4 10" xfId="2390"/>
    <cellStyle name="20% - akcent 4 11" xfId="2391"/>
    <cellStyle name="20% - akcent 4 2" xfId="2392"/>
    <cellStyle name="20% - akcent 4 2 2" xfId="2393"/>
    <cellStyle name="20% - akcent 4 2 3" xfId="2394"/>
    <cellStyle name="20% - akcent 4 3" xfId="2395"/>
    <cellStyle name="20% - akcent 4 3 2" xfId="2396"/>
    <cellStyle name="20% - akcent 4 3 3" xfId="2397"/>
    <cellStyle name="20% - akcent 4 4" xfId="2398"/>
    <cellStyle name="20% - akcent 4 4 2" xfId="2399"/>
    <cellStyle name="20% - akcent 4 4 3" xfId="2400"/>
    <cellStyle name="20% - akcent 4 5" xfId="2401"/>
    <cellStyle name="20% - akcent 4 5 2" xfId="2402"/>
    <cellStyle name="20% - akcent 4 5 3" xfId="2403"/>
    <cellStyle name="20% - akcent 4 6" xfId="2404"/>
    <cellStyle name="20% - akcent 4 7" xfId="2405"/>
    <cellStyle name="20% - akcent 4 8" xfId="2406"/>
    <cellStyle name="20% - akcent 4 9" xfId="2407"/>
    <cellStyle name="20% - akcent 5" xfId="2408"/>
    <cellStyle name="20% - akcent 5 10" xfId="2409"/>
    <cellStyle name="20% - akcent 5 11" xfId="2410"/>
    <cellStyle name="20% - akcent 5 2" xfId="2411"/>
    <cellStyle name="20% - akcent 5 2 2" xfId="2412"/>
    <cellStyle name="20% - akcent 5 2 3" xfId="2413"/>
    <cellStyle name="20% - akcent 5 3" xfId="2414"/>
    <cellStyle name="20% - akcent 5 3 2" xfId="2415"/>
    <cellStyle name="20% - akcent 5 3 3" xfId="2416"/>
    <cellStyle name="20% - akcent 5 4" xfId="2417"/>
    <cellStyle name="20% - akcent 5 4 2" xfId="2418"/>
    <cellStyle name="20% - akcent 5 4 3" xfId="2419"/>
    <cellStyle name="20% - akcent 5 5" xfId="2420"/>
    <cellStyle name="20% - akcent 5 5 2" xfId="2421"/>
    <cellStyle name="20% - akcent 5 5 3" xfId="2422"/>
    <cellStyle name="20% - akcent 5 6" xfId="2423"/>
    <cellStyle name="20% - akcent 5 7" xfId="2424"/>
    <cellStyle name="20% - akcent 5 8" xfId="2425"/>
    <cellStyle name="20% - akcent 5 9" xfId="2426"/>
    <cellStyle name="20% - akcent 6" xfId="2427"/>
    <cellStyle name="20% - akcent 6 10" xfId="2428"/>
    <cellStyle name="20% - akcent 6 11" xfId="2429"/>
    <cellStyle name="20% - akcent 6 2" xfId="2430"/>
    <cellStyle name="20% - akcent 6 2 2" xfId="2431"/>
    <cellStyle name="20% - akcent 6 2 3" xfId="2432"/>
    <cellStyle name="20% - akcent 6 3" xfId="2433"/>
    <cellStyle name="20% - akcent 6 3 2" xfId="2434"/>
    <cellStyle name="20% - akcent 6 3 3" xfId="2435"/>
    <cellStyle name="20% - akcent 6 4" xfId="2436"/>
    <cellStyle name="20% - akcent 6 4 2" xfId="2437"/>
    <cellStyle name="20% - akcent 6 4 3" xfId="2438"/>
    <cellStyle name="20% - akcent 6 5" xfId="2439"/>
    <cellStyle name="20% - akcent 6 5 2" xfId="2440"/>
    <cellStyle name="20% - akcent 6 5 3" xfId="2441"/>
    <cellStyle name="20% - akcent 6 6" xfId="2442"/>
    <cellStyle name="20% - akcent 6 7" xfId="2443"/>
    <cellStyle name="20% - akcent 6 8" xfId="2444"/>
    <cellStyle name="20% - akcent 6 9" xfId="2445"/>
    <cellStyle name="20% - Énfasis1 10" xfId="2446"/>
    <cellStyle name="20% - Énfasis1 11" xfId="2447"/>
    <cellStyle name="20% - Énfasis1 12" xfId="2448"/>
    <cellStyle name="20% - Énfasis1 13" xfId="2449"/>
    <cellStyle name="20% - Énfasis1 14" xfId="2450"/>
    <cellStyle name="20% - Énfasis1 15" xfId="2451"/>
    <cellStyle name="20% - Énfasis1 16" xfId="2452"/>
    <cellStyle name="20% - Énfasis1 2" xfId="2453"/>
    <cellStyle name="20% - Énfasis1 2 10" xfId="2454"/>
    <cellStyle name="20% - Énfasis1 2 11" xfId="2455"/>
    <cellStyle name="20% - Énfasis1 2 12" xfId="2456"/>
    <cellStyle name="20% - Énfasis1 2 13" xfId="2457"/>
    <cellStyle name="20% - Énfasis1 2 14" xfId="2458"/>
    <cellStyle name="20% - Énfasis1 2 2" xfId="2459"/>
    <cellStyle name="20% - Énfasis1 2 3" xfId="2460"/>
    <cellStyle name="20% - Énfasis1 2 4" xfId="2461"/>
    <cellStyle name="20% - Énfasis1 2 5" xfId="2462"/>
    <cellStyle name="20% - Énfasis1 2 6" xfId="2463"/>
    <cellStyle name="20% - Énfasis1 2 7" xfId="2464"/>
    <cellStyle name="20% - Énfasis1 2 8" xfId="2465"/>
    <cellStyle name="20% - Énfasis1 2 9" xfId="2466"/>
    <cellStyle name="20% - Énfasis1 3" xfId="2467"/>
    <cellStyle name="20% - Énfasis1 3 10" xfId="2468"/>
    <cellStyle name="20% - Énfasis1 3 11" xfId="2469"/>
    <cellStyle name="20% - Énfasis1 3 12" xfId="2470"/>
    <cellStyle name="20% - Énfasis1 3 13" xfId="2471"/>
    <cellStyle name="20% - Énfasis1 3 14" xfId="2472"/>
    <cellStyle name="20% - Énfasis1 3 2" xfId="2473"/>
    <cellStyle name="20% - Énfasis1 3 3" xfId="2474"/>
    <cellStyle name="20% - Énfasis1 3 4" xfId="2475"/>
    <cellStyle name="20% - Énfasis1 3 5" xfId="2476"/>
    <cellStyle name="20% - Énfasis1 3 6" xfId="2477"/>
    <cellStyle name="20% - Énfasis1 3 7" xfId="2478"/>
    <cellStyle name="20% - Énfasis1 3 8" xfId="2479"/>
    <cellStyle name="20% - Énfasis1 3 9" xfId="2480"/>
    <cellStyle name="20% - Énfasis1 4" xfId="2481"/>
    <cellStyle name="20% - Énfasis1 4 10" xfId="2482"/>
    <cellStyle name="20% - Énfasis1 4 11" xfId="2483"/>
    <cellStyle name="20% - Énfasis1 4 12" xfId="2484"/>
    <cellStyle name="20% - Énfasis1 4 13" xfId="2485"/>
    <cellStyle name="20% - Énfasis1 4 14" xfId="2486"/>
    <cellStyle name="20% - Énfasis1 4 2" xfId="2487"/>
    <cellStyle name="20% - Énfasis1 4 3" xfId="2488"/>
    <cellStyle name="20% - Énfasis1 4 4" xfId="2489"/>
    <cellStyle name="20% - Énfasis1 4 5" xfId="2490"/>
    <cellStyle name="20% - Énfasis1 4 6" xfId="2491"/>
    <cellStyle name="20% - Énfasis1 4 7" xfId="2492"/>
    <cellStyle name="20% - Énfasis1 4 8" xfId="2493"/>
    <cellStyle name="20% - Énfasis1 4 9" xfId="2494"/>
    <cellStyle name="20% - Énfasis1 5" xfId="2495"/>
    <cellStyle name="20% - Énfasis1 5 10" xfId="2496"/>
    <cellStyle name="20% - Énfasis1 5 11" xfId="2497"/>
    <cellStyle name="20% - Énfasis1 5 12" xfId="2498"/>
    <cellStyle name="20% - Énfasis1 5 13" xfId="2499"/>
    <cellStyle name="20% - Énfasis1 5 14" xfId="2500"/>
    <cellStyle name="20% - Énfasis1 5 2" xfId="2501"/>
    <cellStyle name="20% - Énfasis1 5 3" xfId="2502"/>
    <cellStyle name="20% - Énfasis1 5 4" xfId="2503"/>
    <cellStyle name="20% - Énfasis1 5 5" xfId="2504"/>
    <cellStyle name="20% - Énfasis1 5 6" xfId="2505"/>
    <cellStyle name="20% - Énfasis1 5 7" xfId="2506"/>
    <cellStyle name="20% - Énfasis1 5 8" xfId="2507"/>
    <cellStyle name="20% - Énfasis1 5 9" xfId="2508"/>
    <cellStyle name="20% - Énfasis1 6" xfId="2509"/>
    <cellStyle name="20% - Énfasis1 7" xfId="2510"/>
    <cellStyle name="20% - Énfasis1 8" xfId="2511"/>
    <cellStyle name="20% - Énfasis1 9" xfId="2512"/>
    <cellStyle name="20% - Énfasis2 10" xfId="2513"/>
    <cellStyle name="20% - Énfasis2 11" xfId="2514"/>
    <cellStyle name="20% - Énfasis2 12" xfId="2515"/>
    <cellStyle name="20% - Énfasis2 13" xfId="2516"/>
    <cellStyle name="20% - Énfasis2 14" xfId="2517"/>
    <cellStyle name="20% - Énfasis2 15" xfId="2518"/>
    <cellStyle name="20% - Énfasis2 16" xfId="2519"/>
    <cellStyle name="20% - Énfasis2 2" xfId="2520"/>
    <cellStyle name="20% - Énfasis2 2 10" xfId="2521"/>
    <cellStyle name="20% - Énfasis2 2 11" xfId="2522"/>
    <cellStyle name="20% - Énfasis2 2 12" xfId="2523"/>
    <cellStyle name="20% - Énfasis2 2 13" xfId="2524"/>
    <cellStyle name="20% - Énfasis2 2 14" xfId="2525"/>
    <cellStyle name="20% - Énfasis2 2 2" xfId="2526"/>
    <cellStyle name="20% - Énfasis2 2 3" xfId="2527"/>
    <cellStyle name="20% - Énfasis2 2 4" xfId="2528"/>
    <cellStyle name="20% - Énfasis2 2 5" xfId="2529"/>
    <cellStyle name="20% - Énfasis2 2 6" xfId="2530"/>
    <cellStyle name="20% - Énfasis2 2 7" xfId="2531"/>
    <cellStyle name="20% - Énfasis2 2 8" xfId="2532"/>
    <cellStyle name="20% - Énfasis2 2 9" xfId="2533"/>
    <cellStyle name="20% - Énfasis2 3" xfId="2534"/>
    <cellStyle name="20% - Énfasis2 3 10" xfId="2535"/>
    <cellStyle name="20% - Énfasis2 3 11" xfId="2536"/>
    <cellStyle name="20% - Énfasis2 3 12" xfId="2537"/>
    <cellStyle name="20% - Énfasis2 3 13" xfId="2538"/>
    <cellStyle name="20% - Énfasis2 3 14" xfId="2539"/>
    <cellStyle name="20% - Énfasis2 3 2" xfId="2540"/>
    <cellStyle name="20% - Énfasis2 3 3" xfId="2541"/>
    <cellStyle name="20% - Énfasis2 3 4" xfId="2542"/>
    <cellStyle name="20% - Énfasis2 3 5" xfId="2543"/>
    <cellStyle name="20% - Énfasis2 3 6" xfId="2544"/>
    <cellStyle name="20% - Énfasis2 3 7" xfId="2545"/>
    <cellStyle name="20% - Énfasis2 3 8" xfId="2546"/>
    <cellStyle name="20% - Énfasis2 3 9" xfId="2547"/>
    <cellStyle name="20% - Énfasis2 4" xfId="2548"/>
    <cellStyle name="20% - Énfasis2 4 10" xfId="2549"/>
    <cellStyle name="20% - Énfasis2 4 11" xfId="2550"/>
    <cellStyle name="20% - Énfasis2 4 12" xfId="2551"/>
    <cellStyle name="20% - Énfasis2 4 13" xfId="2552"/>
    <cellStyle name="20% - Énfasis2 4 14" xfId="2553"/>
    <cellStyle name="20% - Énfasis2 4 2" xfId="2554"/>
    <cellStyle name="20% - Énfasis2 4 3" xfId="2555"/>
    <cellStyle name="20% - Énfasis2 4 4" xfId="2556"/>
    <cellStyle name="20% - Énfasis2 4 5" xfId="2557"/>
    <cellStyle name="20% - Énfasis2 4 6" xfId="2558"/>
    <cellStyle name="20% - Énfasis2 4 7" xfId="2559"/>
    <cellStyle name="20% - Énfasis2 4 8" xfId="2560"/>
    <cellStyle name="20% - Énfasis2 4 9" xfId="2561"/>
    <cellStyle name="20% - Énfasis2 5" xfId="2562"/>
    <cellStyle name="20% - Énfasis2 5 10" xfId="2563"/>
    <cellStyle name="20% - Énfasis2 5 11" xfId="2564"/>
    <cellStyle name="20% - Énfasis2 5 12" xfId="2565"/>
    <cellStyle name="20% - Énfasis2 5 13" xfId="2566"/>
    <cellStyle name="20% - Énfasis2 5 14" xfId="2567"/>
    <cellStyle name="20% - Énfasis2 5 2" xfId="2568"/>
    <cellStyle name="20% - Énfasis2 5 3" xfId="2569"/>
    <cellStyle name="20% - Énfasis2 5 4" xfId="2570"/>
    <cellStyle name="20% - Énfasis2 5 5" xfId="2571"/>
    <cellStyle name="20% - Énfasis2 5 6" xfId="2572"/>
    <cellStyle name="20% - Énfasis2 5 7" xfId="2573"/>
    <cellStyle name="20% - Énfasis2 5 8" xfId="2574"/>
    <cellStyle name="20% - Énfasis2 5 9" xfId="2575"/>
    <cellStyle name="20% - Énfasis2 6" xfId="2576"/>
    <cellStyle name="20% - Énfasis2 7" xfId="2577"/>
    <cellStyle name="20% - Énfasis2 8" xfId="2578"/>
    <cellStyle name="20% - Énfasis2 9" xfId="2579"/>
    <cellStyle name="20% - Énfasis3 10" xfId="2580"/>
    <cellStyle name="20% - Énfasis3 11" xfId="2581"/>
    <cellStyle name="20% - Énfasis3 12" xfId="2582"/>
    <cellStyle name="20% - Énfasis3 13" xfId="2583"/>
    <cellStyle name="20% - Énfasis3 14" xfId="2584"/>
    <cellStyle name="20% - Énfasis3 15" xfId="2585"/>
    <cellStyle name="20% - Énfasis3 16" xfId="2586"/>
    <cellStyle name="20% - Énfasis3 2" xfId="2587"/>
    <cellStyle name="20% - Énfasis3 2 10" xfId="2588"/>
    <cellStyle name="20% - Énfasis3 2 11" xfId="2589"/>
    <cellStyle name="20% - Énfasis3 2 12" xfId="2590"/>
    <cellStyle name="20% - Énfasis3 2 13" xfId="2591"/>
    <cellStyle name="20% - Énfasis3 2 14" xfId="2592"/>
    <cellStyle name="20% - Énfasis3 2 2" xfId="2593"/>
    <cellStyle name="20% - Énfasis3 2 3" xfId="2594"/>
    <cellStyle name="20% - Énfasis3 2 4" xfId="2595"/>
    <cellStyle name="20% - Énfasis3 2 5" xfId="2596"/>
    <cellStyle name="20% - Énfasis3 2 6" xfId="2597"/>
    <cellStyle name="20% - Énfasis3 2 7" xfId="2598"/>
    <cellStyle name="20% - Énfasis3 2 8" xfId="2599"/>
    <cellStyle name="20% - Énfasis3 2 9" xfId="2600"/>
    <cellStyle name="20% - Énfasis3 3" xfId="2601"/>
    <cellStyle name="20% - Énfasis3 3 10" xfId="2602"/>
    <cellStyle name="20% - Énfasis3 3 11" xfId="2603"/>
    <cellStyle name="20% - Énfasis3 3 12" xfId="2604"/>
    <cellStyle name="20% - Énfasis3 3 13" xfId="2605"/>
    <cellStyle name="20% - Énfasis3 3 14" xfId="2606"/>
    <cellStyle name="20% - Énfasis3 3 2" xfId="2607"/>
    <cellStyle name="20% - Énfasis3 3 3" xfId="2608"/>
    <cellStyle name="20% - Énfasis3 3 4" xfId="2609"/>
    <cellStyle name="20% - Énfasis3 3 5" xfId="2610"/>
    <cellStyle name="20% - Énfasis3 3 6" xfId="2611"/>
    <cellStyle name="20% - Énfasis3 3 7" xfId="2612"/>
    <cellStyle name="20% - Énfasis3 3 8" xfId="2613"/>
    <cellStyle name="20% - Énfasis3 3 9" xfId="2614"/>
    <cellStyle name="20% - Énfasis3 4" xfId="2615"/>
    <cellStyle name="20% - Énfasis3 4 10" xfId="2616"/>
    <cellStyle name="20% - Énfasis3 4 11" xfId="2617"/>
    <cellStyle name="20% - Énfasis3 4 12" xfId="2618"/>
    <cellStyle name="20% - Énfasis3 4 13" xfId="2619"/>
    <cellStyle name="20% - Énfasis3 4 14" xfId="2620"/>
    <cellStyle name="20% - Énfasis3 4 2" xfId="2621"/>
    <cellStyle name="20% - Énfasis3 4 3" xfId="2622"/>
    <cellStyle name="20% - Énfasis3 4 4" xfId="2623"/>
    <cellStyle name="20% - Énfasis3 4 5" xfId="2624"/>
    <cellStyle name="20% - Énfasis3 4 6" xfId="2625"/>
    <cellStyle name="20% - Énfasis3 4 7" xfId="2626"/>
    <cellStyle name="20% - Énfasis3 4 8" xfId="2627"/>
    <cellStyle name="20% - Énfasis3 4 9" xfId="2628"/>
    <cellStyle name="20% - Énfasis3 5" xfId="2629"/>
    <cellStyle name="20% - Énfasis3 5 10" xfId="2630"/>
    <cellStyle name="20% - Énfasis3 5 11" xfId="2631"/>
    <cellStyle name="20% - Énfasis3 5 12" xfId="2632"/>
    <cellStyle name="20% - Énfasis3 5 13" xfId="2633"/>
    <cellStyle name="20% - Énfasis3 5 14" xfId="2634"/>
    <cellStyle name="20% - Énfasis3 5 2" xfId="2635"/>
    <cellStyle name="20% - Énfasis3 5 3" xfId="2636"/>
    <cellStyle name="20% - Énfasis3 5 4" xfId="2637"/>
    <cellStyle name="20% - Énfasis3 5 5" xfId="2638"/>
    <cellStyle name="20% - Énfasis3 5 6" xfId="2639"/>
    <cellStyle name="20% - Énfasis3 5 7" xfId="2640"/>
    <cellStyle name="20% - Énfasis3 5 8" xfId="2641"/>
    <cellStyle name="20% - Énfasis3 5 9" xfId="2642"/>
    <cellStyle name="20% - Énfasis3 6" xfId="2643"/>
    <cellStyle name="20% - Énfasis3 7" xfId="2644"/>
    <cellStyle name="20% - Énfasis3 8" xfId="2645"/>
    <cellStyle name="20% - Énfasis3 9" xfId="2646"/>
    <cellStyle name="20% - Énfasis4 10" xfId="2647"/>
    <cellStyle name="20% - Énfasis4 11" xfId="2648"/>
    <cellStyle name="20% - Énfasis4 12" xfId="2649"/>
    <cellStyle name="20% - Énfasis4 13" xfId="2650"/>
    <cellStyle name="20% - Énfasis4 14" xfId="2651"/>
    <cellStyle name="20% - Énfasis4 15" xfId="2652"/>
    <cellStyle name="20% - Énfasis4 16" xfId="2653"/>
    <cellStyle name="20% - Énfasis4 2" xfId="2654"/>
    <cellStyle name="20% - Énfasis4 2 10" xfId="2655"/>
    <cellStyle name="20% - Énfasis4 2 11" xfId="2656"/>
    <cellStyle name="20% - Énfasis4 2 12" xfId="2657"/>
    <cellStyle name="20% - Énfasis4 2 13" xfId="2658"/>
    <cellStyle name="20% - Énfasis4 2 14" xfId="2659"/>
    <cellStyle name="20% - Énfasis4 2 2" xfId="2660"/>
    <cellStyle name="20% - Énfasis4 2 3" xfId="2661"/>
    <cellStyle name="20% - Énfasis4 2 4" xfId="2662"/>
    <cellStyle name="20% - Énfasis4 2 5" xfId="2663"/>
    <cellStyle name="20% - Énfasis4 2 6" xfId="2664"/>
    <cellStyle name="20% - Énfasis4 2 7" xfId="2665"/>
    <cellStyle name="20% - Énfasis4 2 8" xfId="2666"/>
    <cellStyle name="20% - Énfasis4 2 9" xfId="2667"/>
    <cellStyle name="20% - Énfasis4 3" xfId="2668"/>
    <cellStyle name="20% - Énfasis4 3 10" xfId="2669"/>
    <cellStyle name="20% - Énfasis4 3 11" xfId="2670"/>
    <cellStyle name="20% - Énfasis4 3 12" xfId="2671"/>
    <cellStyle name="20% - Énfasis4 3 13" xfId="2672"/>
    <cellStyle name="20% - Énfasis4 3 14" xfId="2673"/>
    <cellStyle name="20% - Énfasis4 3 2" xfId="2674"/>
    <cellStyle name="20% - Énfasis4 3 3" xfId="2675"/>
    <cellStyle name="20% - Énfasis4 3 4" xfId="2676"/>
    <cellStyle name="20% - Énfasis4 3 5" xfId="2677"/>
    <cellStyle name="20% - Énfasis4 3 6" xfId="2678"/>
    <cellStyle name="20% - Énfasis4 3 7" xfId="2679"/>
    <cellStyle name="20% - Énfasis4 3 8" xfId="2680"/>
    <cellStyle name="20% - Énfasis4 3 9" xfId="2681"/>
    <cellStyle name="20% - Énfasis4 4" xfId="2682"/>
    <cellStyle name="20% - Énfasis4 4 10" xfId="2683"/>
    <cellStyle name="20% - Énfasis4 4 11" xfId="2684"/>
    <cellStyle name="20% - Énfasis4 4 12" xfId="2685"/>
    <cellStyle name="20% - Énfasis4 4 13" xfId="2686"/>
    <cellStyle name="20% - Énfasis4 4 14" xfId="2687"/>
    <cellStyle name="20% - Énfasis4 4 2" xfId="2688"/>
    <cellStyle name="20% - Énfasis4 4 3" xfId="2689"/>
    <cellStyle name="20% - Énfasis4 4 4" xfId="2690"/>
    <cellStyle name="20% - Énfasis4 4 5" xfId="2691"/>
    <cellStyle name="20% - Énfasis4 4 6" xfId="2692"/>
    <cellStyle name="20% - Énfasis4 4 7" xfId="2693"/>
    <cellStyle name="20% - Énfasis4 4 8" xfId="2694"/>
    <cellStyle name="20% - Énfasis4 4 9" xfId="2695"/>
    <cellStyle name="20% - Énfasis4 5" xfId="2696"/>
    <cellStyle name="20% - Énfasis4 5 10" xfId="2697"/>
    <cellStyle name="20% - Énfasis4 5 11" xfId="2698"/>
    <cellStyle name="20% - Énfasis4 5 12" xfId="2699"/>
    <cellStyle name="20% - Énfasis4 5 13" xfId="2700"/>
    <cellStyle name="20% - Énfasis4 5 14" xfId="2701"/>
    <cellStyle name="20% - Énfasis4 5 2" xfId="2702"/>
    <cellStyle name="20% - Énfasis4 5 3" xfId="2703"/>
    <cellStyle name="20% - Énfasis4 5 4" xfId="2704"/>
    <cellStyle name="20% - Énfasis4 5 5" xfId="2705"/>
    <cellStyle name="20% - Énfasis4 5 6" xfId="2706"/>
    <cellStyle name="20% - Énfasis4 5 7" xfId="2707"/>
    <cellStyle name="20% - Énfasis4 5 8" xfId="2708"/>
    <cellStyle name="20% - Énfasis4 5 9" xfId="2709"/>
    <cellStyle name="20% - Énfasis4 6" xfId="2710"/>
    <cellStyle name="20% - Énfasis4 7" xfId="2711"/>
    <cellStyle name="20% - Énfasis4 8" xfId="2712"/>
    <cellStyle name="20% - Énfasis4 9" xfId="2713"/>
    <cellStyle name="20% - Énfasis5 10" xfId="2714"/>
    <cellStyle name="20% - Énfasis5 11" xfId="2715"/>
    <cellStyle name="20% - Énfasis5 12" xfId="2716"/>
    <cellStyle name="20% - Énfasis5 13" xfId="2717"/>
    <cellStyle name="20% - Énfasis5 14" xfId="2718"/>
    <cellStyle name="20% - Énfasis5 15" xfId="2719"/>
    <cellStyle name="20% - Énfasis5 16" xfId="2720"/>
    <cellStyle name="20% - Énfasis5 2" xfId="2721"/>
    <cellStyle name="20% - Énfasis5 2 10" xfId="2722"/>
    <cellStyle name="20% - Énfasis5 2 11" xfId="2723"/>
    <cellStyle name="20% - Énfasis5 2 12" xfId="2724"/>
    <cellStyle name="20% - Énfasis5 2 13" xfId="2725"/>
    <cellStyle name="20% - Énfasis5 2 14" xfId="2726"/>
    <cellStyle name="20% - Énfasis5 2 2" xfId="2727"/>
    <cellStyle name="20% - Énfasis5 2 3" xfId="2728"/>
    <cellStyle name="20% - Énfasis5 2 4" xfId="2729"/>
    <cellStyle name="20% - Énfasis5 2 5" xfId="2730"/>
    <cellStyle name="20% - Énfasis5 2 6" xfId="2731"/>
    <cellStyle name="20% - Énfasis5 2 7" xfId="2732"/>
    <cellStyle name="20% - Énfasis5 2 8" xfId="2733"/>
    <cellStyle name="20% - Énfasis5 2 9" xfId="2734"/>
    <cellStyle name="20% - Énfasis5 3" xfId="2735"/>
    <cellStyle name="20% - Énfasis5 3 10" xfId="2736"/>
    <cellStyle name="20% - Énfasis5 3 11" xfId="2737"/>
    <cellStyle name="20% - Énfasis5 3 12" xfId="2738"/>
    <cellStyle name="20% - Énfasis5 3 13" xfId="2739"/>
    <cellStyle name="20% - Énfasis5 3 14" xfId="2740"/>
    <cellStyle name="20% - Énfasis5 3 2" xfId="2741"/>
    <cellStyle name="20% - Énfasis5 3 3" xfId="2742"/>
    <cellStyle name="20% - Énfasis5 3 4" xfId="2743"/>
    <cellStyle name="20% - Énfasis5 3 5" xfId="2744"/>
    <cellStyle name="20% - Énfasis5 3 6" xfId="2745"/>
    <cellStyle name="20% - Énfasis5 3 7" xfId="2746"/>
    <cellStyle name="20% - Énfasis5 3 8" xfId="2747"/>
    <cellStyle name="20% - Énfasis5 3 9" xfId="2748"/>
    <cellStyle name="20% - Énfasis5 4" xfId="2749"/>
    <cellStyle name="20% - Énfasis5 4 10" xfId="2750"/>
    <cellStyle name="20% - Énfasis5 4 11" xfId="2751"/>
    <cellStyle name="20% - Énfasis5 4 12" xfId="2752"/>
    <cellStyle name="20% - Énfasis5 4 13" xfId="2753"/>
    <cellStyle name="20% - Énfasis5 4 14" xfId="2754"/>
    <cellStyle name="20% - Énfasis5 4 2" xfId="2755"/>
    <cellStyle name="20% - Énfasis5 4 3" xfId="2756"/>
    <cellStyle name="20% - Énfasis5 4 4" xfId="2757"/>
    <cellStyle name="20% - Énfasis5 4 5" xfId="2758"/>
    <cellStyle name="20% - Énfasis5 4 6" xfId="2759"/>
    <cellStyle name="20% - Énfasis5 4 7" xfId="2760"/>
    <cellStyle name="20% - Énfasis5 4 8" xfId="2761"/>
    <cellStyle name="20% - Énfasis5 4 9" xfId="2762"/>
    <cellStyle name="20% - Énfasis5 5" xfId="2763"/>
    <cellStyle name="20% - Énfasis5 5 10" xfId="2764"/>
    <cellStyle name="20% - Énfasis5 5 11" xfId="2765"/>
    <cellStyle name="20% - Énfasis5 5 12" xfId="2766"/>
    <cellStyle name="20% - Énfasis5 5 13" xfId="2767"/>
    <cellStyle name="20% - Énfasis5 5 14" xfId="2768"/>
    <cellStyle name="20% - Énfasis5 5 2" xfId="2769"/>
    <cellStyle name="20% - Énfasis5 5 3" xfId="2770"/>
    <cellStyle name="20% - Énfasis5 5 4" xfId="2771"/>
    <cellStyle name="20% - Énfasis5 5 5" xfId="2772"/>
    <cellStyle name="20% - Énfasis5 5 6" xfId="2773"/>
    <cellStyle name="20% - Énfasis5 5 7" xfId="2774"/>
    <cellStyle name="20% - Énfasis5 5 8" xfId="2775"/>
    <cellStyle name="20% - Énfasis5 5 9" xfId="2776"/>
    <cellStyle name="20% - Énfasis5 6" xfId="2777"/>
    <cellStyle name="20% - Énfasis5 7" xfId="2778"/>
    <cellStyle name="20% - Énfasis5 8" xfId="2779"/>
    <cellStyle name="20% - Énfasis5 9" xfId="2780"/>
    <cellStyle name="20% - Énfasis6 10" xfId="2781"/>
    <cellStyle name="20% - Énfasis6 11" xfId="2782"/>
    <cellStyle name="20% - Énfasis6 12" xfId="2783"/>
    <cellStyle name="20% - Énfasis6 13" xfId="2784"/>
    <cellStyle name="20% - Énfasis6 14" xfId="2785"/>
    <cellStyle name="20% - Énfasis6 15" xfId="2786"/>
    <cellStyle name="20% - Énfasis6 16" xfId="2787"/>
    <cellStyle name="20% - Énfasis6 2" xfId="2788"/>
    <cellStyle name="20% - Énfasis6 2 10" xfId="2789"/>
    <cellStyle name="20% - Énfasis6 2 11" xfId="2790"/>
    <cellStyle name="20% - Énfasis6 2 12" xfId="2791"/>
    <cellStyle name="20% - Énfasis6 2 13" xfId="2792"/>
    <cellStyle name="20% - Énfasis6 2 14" xfId="2793"/>
    <cellStyle name="20% - Énfasis6 2 2" xfId="2794"/>
    <cellStyle name="20% - Énfasis6 2 3" xfId="2795"/>
    <cellStyle name="20% - Énfasis6 2 4" xfId="2796"/>
    <cellStyle name="20% - Énfasis6 2 5" xfId="2797"/>
    <cellStyle name="20% - Énfasis6 2 6" xfId="2798"/>
    <cellStyle name="20% - Énfasis6 2 7" xfId="2799"/>
    <cellStyle name="20% - Énfasis6 2 8" xfId="2800"/>
    <cellStyle name="20% - Énfasis6 2 9" xfId="2801"/>
    <cellStyle name="20% - Énfasis6 3" xfId="2802"/>
    <cellStyle name="20% - Énfasis6 3 10" xfId="2803"/>
    <cellStyle name="20% - Énfasis6 3 11" xfId="2804"/>
    <cellStyle name="20% - Énfasis6 3 12" xfId="2805"/>
    <cellStyle name="20% - Énfasis6 3 13" xfId="2806"/>
    <cellStyle name="20% - Énfasis6 3 14" xfId="2807"/>
    <cellStyle name="20% - Énfasis6 3 2" xfId="2808"/>
    <cellStyle name="20% - Énfasis6 3 3" xfId="2809"/>
    <cellStyle name="20% - Énfasis6 3 4" xfId="2810"/>
    <cellStyle name="20% - Énfasis6 3 5" xfId="2811"/>
    <cellStyle name="20% - Énfasis6 3 6" xfId="2812"/>
    <cellStyle name="20% - Énfasis6 3 7" xfId="2813"/>
    <cellStyle name="20% - Énfasis6 3 8" xfId="2814"/>
    <cellStyle name="20% - Énfasis6 3 9" xfId="2815"/>
    <cellStyle name="20% - Énfasis6 4" xfId="2816"/>
    <cellStyle name="20% - Énfasis6 4 10" xfId="2817"/>
    <cellStyle name="20% - Énfasis6 4 11" xfId="2818"/>
    <cellStyle name="20% - Énfasis6 4 12" xfId="2819"/>
    <cellStyle name="20% - Énfasis6 4 13" xfId="2820"/>
    <cellStyle name="20% - Énfasis6 4 14" xfId="2821"/>
    <cellStyle name="20% - Énfasis6 4 2" xfId="2822"/>
    <cellStyle name="20% - Énfasis6 4 3" xfId="2823"/>
    <cellStyle name="20% - Énfasis6 4 4" xfId="2824"/>
    <cellStyle name="20% - Énfasis6 4 5" xfId="2825"/>
    <cellStyle name="20% - Énfasis6 4 6" xfId="2826"/>
    <cellStyle name="20% - Énfasis6 4 7" xfId="2827"/>
    <cellStyle name="20% - Énfasis6 4 8" xfId="2828"/>
    <cellStyle name="20% - Énfasis6 4 9" xfId="2829"/>
    <cellStyle name="20% - Énfasis6 5" xfId="2830"/>
    <cellStyle name="20% - Énfasis6 5 10" xfId="2831"/>
    <cellStyle name="20% - Énfasis6 5 11" xfId="2832"/>
    <cellStyle name="20% - Énfasis6 5 12" xfId="2833"/>
    <cellStyle name="20% - Énfasis6 5 13" xfId="2834"/>
    <cellStyle name="20% - Énfasis6 5 14" xfId="2835"/>
    <cellStyle name="20% - Énfasis6 5 2" xfId="2836"/>
    <cellStyle name="20% - Énfasis6 5 3" xfId="2837"/>
    <cellStyle name="20% - Énfasis6 5 4" xfId="2838"/>
    <cellStyle name="20% - Énfasis6 5 5" xfId="2839"/>
    <cellStyle name="20% - Énfasis6 5 6" xfId="2840"/>
    <cellStyle name="20% - Énfasis6 5 7" xfId="2841"/>
    <cellStyle name="20% - Énfasis6 5 8" xfId="2842"/>
    <cellStyle name="20% - Énfasis6 5 9" xfId="2843"/>
    <cellStyle name="20% - Énfasis6 6" xfId="2844"/>
    <cellStyle name="20% - Énfasis6 7" xfId="2845"/>
    <cellStyle name="20% - Énfasis6 8" xfId="2846"/>
    <cellStyle name="20% - Énfasis6 9" xfId="2847"/>
    <cellStyle name="3" xfId="2848"/>
    <cellStyle name="40 % - Accent1" xfId="2849"/>
    <cellStyle name="40 % - Accent2" xfId="2850"/>
    <cellStyle name="40 % - Accent3" xfId="2851"/>
    <cellStyle name="40 % - Accent4" xfId="2852"/>
    <cellStyle name="40 % - Accent5" xfId="2853"/>
    <cellStyle name="40 % - Accent6" xfId="2854"/>
    <cellStyle name="40% - Accent1" xfId="2855"/>
    <cellStyle name="40% - Accent1 10" xfId="2856"/>
    <cellStyle name="40% - Accent1 11" xfId="2857"/>
    <cellStyle name="40% - Accent1 12" xfId="2858"/>
    <cellStyle name="40% - Accent1 13" xfId="2859"/>
    <cellStyle name="40% - Accent1 14" xfId="2860"/>
    <cellStyle name="40% - Accent1 15" xfId="2861"/>
    <cellStyle name="40% - Accent1 16" xfId="2862"/>
    <cellStyle name="40% - Accent1 17" xfId="2863"/>
    <cellStyle name="40% - Accent1 2" xfId="2864"/>
    <cellStyle name="40% - Accent1 2 2" xfId="2865"/>
    <cellStyle name="40% - Accent1 3" xfId="2866"/>
    <cellStyle name="40% - Accent1 3 2" xfId="2867"/>
    <cellStyle name="40% - Accent1 4" xfId="2868"/>
    <cellStyle name="40% - Accent1 4 2" xfId="2869"/>
    <cellStyle name="40% - Accent1 5" xfId="2870"/>
    <cellStyle name="40% - Accent1 5 2" xfId="2871"/>
    <cellStyle name="40% - Accent1 6" xfId="2872"/>
    <cellStyle name="40% - Accent1 6 2" xfId="2873"/>
    <cellStyle name="40% - Accent1 7" xfId="2874"/>
    <cellStyle name="40% - Accent1 8" xfId="2875"/>
    <cellStyle name="40% - Accent1 9" xfId="2876"/>
    <cellStyle name="40% - Accent2" xfId="2877"/>
    <cellStyle name="40% - Accent2 2" xfId="2878"/>
    <cellStyle name="40% - Accent2 2 10" xfId="2879"/>
    <cellStyle name="40% - Accent2 2 11" xfId="2880"/>
    <cellStyle name="40% - Accent2 2 12" xfId="2881"/>
    <cellStyle name="40% - Accent2 2 13" xfId="2882"/>
    <cellStyle name="40% - Accent2 2 14" xfId="2883"/>
    <cellStyle name="40% - Accent2 2 15" xfId="2884"/>
    <cellStyle name="40% - Accent2 2 16" xfId="2885"/>
    <cellStyle name="40% - Accent2 2 2" xfId="2886"/>
    <cellStyle name="40% - Accent2 2 3" xfId="2887"/>
    <cellStyle name="40% - Accent2 2 4" xfId="2888"/>
    <cellStyle name="40% - Accent2 2 5" xfId="2889"/>
    <cellStyle name="40% - Accent2 2 6" xfId="2890"/>
    <cellStyle name="40% - Accent2 2 7" xfId="2891"/>
    <cellStyle name="40% - Accent2 2 8" xfId="2892"/>
    <cellStyle name="40% - Accent2 2 9" xfId="2893"/>
    <cellStyle name="40% - Accent2 3" xfId="2894"/>
    <cellStyle name="40% - Accent2 4" xfId="2895"/>
    <cellStyle name="40% - Accent2 5" xfId="2896"/>
    <cellStyle name="40% - Accent2 6" xfId="2897"/>
    <cellStyle name="40% - Accent3" xfId="2898"/>
    <cellStyle name="40% - Accent3 2" xfId="2899"/>
    <cellStyle name="40% - Accent3 2 10" xfId="2900"/>
    <cellStyle name="40% - Accent3 2 11" xfId="2901"/>
    <cellStyle name="40% - Accent3 2 12" xfId="2902"/>
    <cellStyle name="40% - Accent3 2 13" xfId="2903"/>
    <cellStyle name="40% - Accent3 2 14" xfId="2904"/>
    <cellStyle name="40% - Accent3 2 15" xfId="2905"/>
    <cellStyle name="40% - Accent3 2 2" xfId="2906"/>
    <cellStyle name="40% - Accent3 2 3" xfId="2907"/>
    <cellStyle name="40% - Accent3 2 4" xfId="2908"/>
    <cellStyle name="40% - Accent3 2 5" xfId="2909"/>
    <cellStyle name="40% - Accent3 2 6" xfId="2910"/>
    <cellStyle name="40% - Accent3 2 7" xfId="2911"/>
    <cellStyle name="40% - Accent3 2 8" xfId="2912"/>
    <cellStyle name="40% - Accent3 2 9" xfId="2913"/>
    <cellStyle name="40% - Accent3 3" xfId="2914"/>
    <cellStyle name="40% - Accent3 4" xfId="2915"/>
    <cellStyle name="40% - Accent3 5" xfId="2916"/>
    <cellStyle name="40% - Accent3 6" xfId="2917"/>
    <cellStyle name="40% - Accent4" xfId="2918"/>
    <cellStyle name="40% - Accent4 2" xfId="2919"/>
    <cellStyle name="40% - Accent4 2 10" xfId="2920"/>
    <cellStyle name="40% - Accent4 2 11" xfId="2921"/>
    <cellStyle name="40% - Accent4 2 12" xfId="2922"/>
    <cellStyle name="40% - Accent4 2 13" xfId="2923"/>
    <cellStyle name="40% - Accent4 2 14" xfId="2924"/>
    <cellStyle name="40% - Accent4 2 15" xfId="2925"/>
    <cellStyle name="40% - Accent4 2 16" xfId="2926"/>
    <cellStyle name="40% - Accent4 2 2" xfId="2927"/>
    <cellStyle name="40% - Accent4 2 3" xfId="2928"/>
    <cellStyle name="40% - Accent4 2 4" xfId="2929"/>
    <cellStyle name="40% - Accent4 2 5" xfId="2930"/>
    <cellStyle name="40% - Accent4 2 6" xfId="2931"/>
    <cellStyle name="40% - Accent4 2 7" xfId="2932"/>
    <cellStyle name="40% - Accent4 2 8" xfId="2933"/>
    <cellStyle name="40% - Accent4 2 9" xfId="2934"/>
    <cellStyle name="40% - Accent4 3" xfId="2935"/>
    <cellStyle name="40% - Accent4 3 2" xfId="2936"/>
    <cellStyle name="40% - Accent4 4" xfId="2937"/>
    <cellStyle name="40% - Accent4 5" xfId="2938"/>
    <cellStyle name="40% - Accent4 6" xfId="2939"/>
    <cellStyle name="40% - Accent5" xfId="2940"/>
    <cellStyle name="40% - Accent5 2" xfId="2941"/>
    <cellStyle name="40% - Accent5 2 10" xfId="2942"/>
    <cellStyle name="40% - Accent5 2 11" xfId="2943"/>
    <cellStyle name="40% - Accent5 2 12" xfId="2944"/>
    <cellStyle name="40% - Accent5 2 13" xfId="2945"/>
    <cellStyle name="40% - Accent5 2 14" xfId="2946"/>
    <cellStyle name="40% - Accent5 2 15" xfId="2947"/>
    <cellStyle name="40% - Accent5 2 16" xfId="2948"/>
    <cellStyle name="40% - Accent5 2 2" xfId="2949"/>
    <cellStyle name="40% - Accent5 2 3" xfId="2950"/>
    <cellStyle name="40% - Accent5 2 4" xfId="2951"/>
    <cellStyle name="40% - Accent5 2 5" xfId="2952"/>
    <cellStyle name="40% - Accent5 2 6" xfId="2953"/>
    <cellStyle name="40% - Accent5 2 7" xfId="2954"/>
    <cellStyle name="40% - Accent5 2 8" xfId="2955"/>
    <cellStyle name="40% - Accent5 2 9" xfId="2956"/>
    <cellStyle name="40% - Accent5 3" xfId="2957"/>
    <cellStyle name="40% - Accent5 4" xfId="2958"/>
    <cellStyle name="40% - Accent5 5" xfId="2959"/>
    <cellStyle name="40% - Accent5 6" xfId="2960"/>
    <cellStyle name="40% - Accent6" xfId="2961"/>
    <cellStyle name="40% - Accent6 2" xfId="2962"/>
    <cellStyle name="40% - Accent6 2 10" xfId="2963"/>
    <cellStyle name="40% - Accent6 2 11" xfId="2964"/>
    <cellStyle name="40% - Accent6 2 12" xfId="2965"/>
    <cellStyle name="40% - Accent6 2 13" xfId="2966"/>
    <cellStyle name="40% - Accent6 2 14" xfId="2967"/>
    <cellStyle name="40% - Accent6 2 15" xfId="2968"/>
    <cellStyle name="40% - Accent6 2 16" xfId="2969"/>
    <cellStyle name="40% - Accent6 2 2" xfId="2970"/>
    <cellStyle name="40% - Accent6 2 3" xfId="2971"/>
    <cellStyle name="40% - Accent6 2 4" xfId="2972"/>
    <cellStyle name="40% - Accent6 2 5" xfId="2973"/>
    <cellStyle name="40% - Accent6 2 6" xfId="2974"/>
    <cellStyle name="40% - Accent6 2 7" xfId="2975"/>
    <cellStyle name="40% - Accent6 2 8" xfId="2976"/>
    <cellStyle name="40% - Accent6 2 9" xfId="2977"/>
    <cellStyle name="40% - Accent6 3" xfId="2978"/>
    <cellStyle name="40% - Accent6 4" xfId="2979"/>
    <cellStyle name="40% - Accent6 5" xfId="2980"/>
    <cellStyle name="40% - Accent6 6" xfId="2981"/>
    <cellStyle name="40% - akcent 1" xfId="2982"/>
    <cellStyle name="40% - akcent 1 10" xfId="2983"/>
    <cellStyle name="40% - akcent 1 11" xfId="2984"/>
    <cellStyle name="40% - akcent 1 2" xfId="2985"/>
    <cellStyle name="40% - akcent 1 2 2" xfId="2986"/>
    <cellStyle name="40% - akcent 1 2 3" xfId="2987"/>
    <cellStyle name="40% - akcent 1 3" xfId="2988"/>
    <cellStyle name="40% - akcent 1 3 2" xfId="2989"/>
    <cellStyle name="40% - akcent 1 3 3" xfId="2990"/>
    <cellStyle name="40% - akcent 1 4" xfId="2991"/>
    <cellStyle name="40% - akcent 1 4 2" xfId="2992"/>
    <cellStyle name="40% - akcent 1 4 3" xfId="2993"/>
    <cellStyle name="40% - akcent 1 5" xfId="2994"/>
    <cellStyle name="40% - akcent 1 5 2" xfId="2995"/>
    <cellStyle name="40% - akcent 1 5 3" xfId="2996"/>
    <cellStyle name="40% - akcent 1 6" xfId="2997"/>
    <cellStyle name="40% - akcent 1 7" xfId="2998"/>
    <cellStyle name="40% - akcent 1 8" xfId="2999"/>
    <cellStyle name="40% - akcent 1 9" xfId="3000"/>
    <cellStyle name="40% - akcent 2" xfId="3001"/>
    <cellStyle name="40% - akcent 2 10" xfId="3002"/>
    <cellStyle name="40% - akcent 2 11" xfId="3003"/>
    <cellStyle name="40% - akcent 2 2" xfId="3004"/>
    <cellStyle name="40% - akcent 2 2 2" xfId="3005"/>
    <cellStyle name="40% - akcent 2 2 3" xfId="3006"/>
    <cellStyle name="40% - akcent 2 3" xfId="3007"/>
    <cellStyle name="40% - akcent 2 3 2" xfId="3008"/>
    <cellStyle name="40% - akcent 2 3 3" xfId="3009"/>
    <cellStyle name="40% - akcent 2 4" xfId="3010"/>
    <cellStyle name="40% - akcent 2 4 2" xfId="3011"/>
    <cellStyle name="40% - akcent 2 4 3" xfId="3012"/>
    <cellStyle name="40% - akcent 2 5" xfId="3013"/>
    <cellStyle name="40% - akcent 2 5 2" xfId="3014"/>
    <cellStyle name="40% - akcent 2 5 3" xfId="3015"/>
    <cellStyle name="40% - akcent 2 6" xfId="3016"/>
    <cellStyle name="40% - akcent 2 7" xfId="3017"/>
    <cellStyle name="40% - akcent 2 8" xfId="3018"/>
    <cellStyle name="40% - akcent 2 9" xfId="3019"/>
    <cellStyle name="40% - akcent 3" xfId="3020"/>
    <cellStyle name="40% - akcent 3 10" xfId="3021"/>
    <cellStyle name="40% - akcent 3 11" xfId="3022"/>
    <cellStyle name="40% - akcent 3 2" xfId="3023"/>
    <cellStyle name="40% - akcent 3 2 2" xfId="3024"/>
    <cellStyle name="40% - akcent 3 2 3" xfId="3025"/>
    <cellStyle name="40% - akcent 3 3" xfId="3026"/>
    <cellStyle name="40% - akcent 3 3 2" xfId="3027"/>
    <cellStyle name="40% - akcent 3 3 3" xfId="3028"/>
    <cellStyle name="40% - akcent 3 4" xfId="3029"/>
    <cellStyle name="40% - akcent 3 4 2" xfId="3030"/>
    <cellStyle name="40% - akcent 3 4 3" xfId="3031"/>
    <cellStyle name="40% - akcent 3 5" xfId="3032"/>
    <cellStyle name="40% - akcent 3 5 2" xfId="3033"/>
    <cellStyle name="40% - akcent 3 5 3" xfId="3034"/>
    <cellStyle name="40% - akcent 3 6" xfId="3035"/>
    <cellStyle name="40% - akcent 3 7" xfId="3036"/>
    <cellStyle name="40% - akcent 3 8" xfId="3037"/>
    <cellStyle name="40% - akcent 3 9" xfId="3038"/>
    <cellStyle name="40% - akcent 4" xfId="3039"/>
    <cellStyle name="40% - akcent 4 10" xfId="3040"/>
    <cellStyle name="40% - akcent 4 11" xfId="3041"/>
    <cellStyle name="40% - akcent 4 2" xfId="3042"/>
    <cellStyle name="40% - akcent 4 2 2" xfId="3043"/>
    <cellStyle name="40% - akcent 4 2 3" xfId="3044"/>
    <cellStyle name="40% - akcent 4 3" xfId="3045"/>
    <cellStyle name="40% - akcent 4 3 2" xfId="3046"/>
    <cellStyle name="40% - akcent 4 3 3" xfId="3047"/>
    <cellStyle name="40% - akcent 4 4" xfId="3048"/>
    <cellStyle name="40% - akcent 4 4 2" xfId="3049"/>
    <cellStyle name="40% - akcent 4 4 3" xfId="3050"/>
    <cellStyle name="40% - akcent 4 5" xfId="3051"/>
    <cellStyle name="40% - akcent 4 5 2" xfId="3052"/>
    <cellStyle name="40% - akcent 4 5 3" xfId="3053"/>
    <cellStyle name="40% - akcent 4 6" xfId="3054"/>
    <cellStyle name="40% - akcent 4 7" xfId="3055"/>
    <cellStyle name="40% - akcent 4 8" xfId="3056"/>
    <cellStyle name="40% - akcent 4 9" xfId="3057"/>
    <cellStyle name="40% - akcent 5" xfId="3058"/>
    <cellStyle name="40% - akcent 5 10" xfId="3059"/>
    <cellStyle name="40% - akcent 5 11" xfId="3060"/>
    <cellStyle name="40% - akcent 5 2" xfId="3061"/>
    <cellStyle name="40% - akcent 5 2 2" xfId="3062"/>
    <cellStyle name="40% - akcent 5 2 3" xfId="3063"/>
    <cellStyle name="40% - akcent 5 3" xfId="3064"/>
    <cellStyle name="40% - akcent 5 3 2" xfId="3065"/>
    <cellStyle name="40% - akcent 5 3 3" xfId="3066"/>
    <cellStyle name="40% - akcent 5 4" xfId="3067"/>
    <cellStyle name="40% - akcent 5 4 2" xfId="3068"/>
    <cellStyle name="40% - akcent 5 4 3" xfId="3069"/>
    <cellStyle name="40% - akcent 5 5" xfId="3070"/>
    <cellStyle name="40% - akcent 5 5 2" xfId="3071"/>
    <cellStyle name="40% - akcent 5 5 3" xfId="3072"/>
    <cellStyle name="40% - akcent 5 6" xfId="3073"/>
    <cellStyle name="40% - akcent 5 7" xfId="3074"/>
    <cellStyle name="40% - akcent 5 8" xfId="3075"/>
    <cellStyle name="40% - akcent 5 9" xfId="3076"/>
    <cellStyle name="40% - akcent 6" xfId="3077"/>
    <cellStyle name="40% - akcent 6 10" xfId="3078"/>
    <cellStyle name="40% - akcent 6 11" xfId="3079"/>
    <cellStyle name="40% - akcent 6 2" xfId="3080"/>
    <cellStyle name="40% - akcent 6 2 2" xfId="3081"/>
    <cellStyle name="40% - akcent 6 2 3" xfId="3082"/>
    <cellStyle name="40% - akcent 6 3" xfId="3083"/>
    <cellStyle name="40% - akcent 6 3 2" xfId="3084"/>
    <cellStyle name="40% - akcent 6 3 3" xfId="3085"/>
    <cellStyle name="40% - akcent 6 4" xfId="3086"/>
    <cellStyle name="40% - akcent 6 4 2" xfId="3087"/>
    <cellStyle name="40% - akcent 6 4 3" xfId="3088"/>
    <cellStyle name="40% - akcent 6 5" xfId="3089"/>
    <cellStyle name="40% - akcent 6 5 2" xfId="3090"/>
    <cellStyle name="40% - akcent 6 5 3" xfId="3091"/>
    <cellStyle name="40% - akcent 6 6" xfId="3092"/>
    <cellStyle name="40% - akcent 6 7" xfId="3093"/>
    <cellStyle name="40% - akcent 6 8" xfId="3094"/>
    <cellStyle name="40% - akcent 6 9" xfId="3095"/>
    <cellStyle name="40% - Énfasis1 10" xfId="3096"/>
    <cellStyle name="40% - Énfasis1 11" xfId="3097"/>
    <cellStyle name="40% - Énfasis1 12" xfId="3098"/>
    <cellStyle name="40% - Énfasis1 13" xfId="3099"/>
    <cellStyle name="40% - Énfasis1 14" xfId="3100"/>
    <cellStyle name="40% - Énfasis1 15" xfId="3101"/>
    <cellStyle name="40% - Énfasis1 16" xfId="3102"/>
    <cellStyle name="40% - Énfasis1 2" xfId="3103"/>
    <cellStyle name="40% - Énfasis1 2 10" xfId="3104"/>
    <cellStyle name="40% - Énfasis1 2 11" xfId="3105"/>
    <cellStyle name="40% - Énfasis1 2 12" xfId="3106"/>
    <cellStyle name="40% - Énfasis1 2 13" xfId="3107"/>
    <cellStyle name="40% - Énfasis1 2 14" xfId="3108"/>
    <cellStyle name="40% - Énfasis1 2 2" xfId="3109"/>
    <cellStyle name="40% - Énfasis1 2 3" xfId="3110"/>
    <cellStyle name="40% - Énfasis1 2 4" xfId="3111"/>
    <cellStyle name="40% - Énfasis1 2 5" xfId="3112"/>
    <cellStyle name="40% - Énfasis1 2 6" xfId="3113"/>
    <cellStyle name="40% - Énfasis1 2 7" xfId="3114"/>
    <cellStyle name="40% - Énfasis1 2 8" xfId="3115"/>
    <cellStyle name="40% - Énfasis1 2 9" xfId="3116"/>
    <cellStyle name="40% - Énfasis1 3" xfId="3117"/>
    <cellStyle name="40% - Énfasis1 3 10" xfId="3118"/>
    <cellStyle name="40% - Énfasis1 3 11" xfId="3119"/>
    <cellStyle name="40% - Énfasis1 3 12" xfId="3120"/>
    <cellStyle name="40% - Énfasis1 3 13" xfId="3121"/>
    <cellStyle name="40% - Énfasis1 3 14" xfId="3122"/>
    <cellStyle name="40% - Énfasis1 3 2" xfId="3123"/>
    <cellStyle name="40% - Énfasis1 3 3" xfId="3124"/>
    <cellStyle name="40% - Énfasis1 3 4" xfId="3125"/>
    <cellStyle name="40% - Énfasis1 3 5" xfId="3126"/>
    <cellStyle name="40% - Énfasis1 3 6" xfId="3127"/>
    <cellStyle name="40% - Énfasis1 3 7" xfId="3128"/>
    <cellStyle name="40% - Énfasis1 3 8" xfId="3129"/>
    <cellStyle name="40% - Énfasis1 3 9" xfId="3130"/>
    <cellStyle name="40% - Énfasis1 4" xfId="3131"/>
    <cellStyle name="40% - Énfasis1 4 10" xfId="3132"/>
    <cellStyle name="40% - Énfasis1 4 11" xfId="3133"/>
    <cellStyle name="40% - Énfasis1 4 12" xfId="3134"/>
    <cellStyle name="40% - Énfasis1 4 13" xfId="3135"/>
    <cellStyle name="40% - Énfasis1 4 14" xfId="3136"/>
    <cellStyle name="40% - Énfasis1 4 2" xfId="3137"/>
    <cellStyle name="40% - Énfasis1 4 3" xfId="3138"/>
    <cellStyle name="40% - Énfasis1 4 4" xfId="3139"/>
    <cellStyle name="40% - Énfasis1 4 5" xfId="3140"/>
    <cellStyle name="40% - Énfasis1 4 6" xfId="3141"/>
    <cellStyle name="40% - Énfasis1 4 7" xfId="3142"/>
    <cellStyle name="40% - Énfasis1 4 8" xfId="3143"/>
    <cellStyle name="40% - Énfasis1 4 9" xfId="3144"/>
    <cellStyle name="40% - Énfasis1 5" xfId="3145"/>
    <cellStyle name="40% - Énfasis1 5 10" xfId="3146"/>
    <cellStyle name="40% - Énfasis1 5 11" xfId="3147"/>
    <cellStyle name="40% - Énfasis1 5 12" xfId="3148"/>
    <cellStyle name="40% - Énfasis1 5 13" xfId="3149"/>
    <cellStyle name="40% - Énfasis1 5 14" xfId="3150"/>
    <cellStyle name="40% - Énfasis1 5 2" xfId="3151"/>
    <cellStyle name="40% - Énfasis1 5 3" xfId="3152"/>
    <cellStyle name="40% - Énfasis1 5 4" xfId="3153"/>
    <cellStyle name="40% - Énfasis1 5 5" xfId="3154"/>
    <cellStyle name="40% - Énfasis1 5 6" xfId="3155"/>
    <cellStyle name="40% - Énfasis1 5 7" xfId="3156"/>
    <cellStyle name="40% - Énfasis1 5 8" xfId="3157"/>
    <cellStyle name="40% - Énfasis1 5 9" xfId="3158"/>
    <cellStyle name="40% - Énfasis1 6" xfId="3159"/>
    <cellStyle name="40% - Énfasis1 7" xfId="3160"/>
    <cellStyle name="40% - Énfasis1 8" xfId="3161"/>
    <cellStyle name="40% - Énfasis1 9" xfId="3162"/>
    <cellStyle name="40% - Énfasis2 10" xfId="3163"/>
    <cellStyle name="40% - Énfasis2 11" xfId="3164"/>
    <cellStyle name="40% - Énfasis2 12" xfId="3165"/>
    <cellStyle name="40% - Énfasis2 13" xfId="3166"/>
    <cellStyle name="40% - Énfasis2 14" xfId="3167"/>
    <cellStyle name="40% - Énfasis2 15" xfId="3168"/>
    <cellStyle name="40% - Énfasis2 16" xfId="3169"/>
    <cellStyle name="40% - Énfasis2 2" xfId="3170"/>
    <cellStyle name="40% - Énfasis2 2 10" xfId="3171"/>
    <cellStyle name="40% - Énfasis2 2 11" xfId="3172"/>
    <cellStyle name="40% - Énfasis2 2 12" xfId="3173"/>
    <cellStyle name="40% - Énfasis2 2 13" xfId="3174"/>
    <cellStyle name="40% - Énfasis2 2 14" xfId="3175"/>
    <cellStyle name="40% - Énfasis2 2 2" xfId="3176"/>
    <cellStyle name="40% - Énfasis2 2 3" xfId="3177"/>
    <cellStyle name="40% - Énfasis2 2 4" xfId="3178"/>
    <cellStyle name="40% - Énfasis2 2 5" xfId="3179"/>
    <cellStyle name="40% - Énfasis2 2 6" xfId="3180"/>
    <cellStyle name="40% - Énfasis2 2 7" xfId="3181"/>
    <cellStyle name="40% - Énfasis2 2 8" xfId="3182"/>
    <cellStyle name="40% - Énfasis2 2 9" xfId="3183"/>
    <cellStyle name="40% - Énfasis2 3" xfId="3184"/>
    <cellStyle name="40% - Énfasis2 3 10" xfId="3185"/>
    <cellStyle name="40% - Énfasis2 3 11" xfId="3186"/>
    <cellStyle name="40% - Énfasis2 3 12" xfId="3187"/>
    <cellStyle name="40% - Énfasis2 3 13" xfId="3188"/>
    <cellStyle name="40% - Énfasis2 3 14" xfId="3189"/>
    <cellStyle name="40% - Énfasis2 3 2" xfId="3190"/>
    <cellStyle name="40% - Énfasis2 3 3" xfId="3191"/>
    <cellStyle name="40% - Énfasis2 3 4" xfId="3192"/>
    <cellStyle name="40% - Énfasis2 3 5" xfId="3193"/>
    <cellStyle name="40% - Énfasis2 3 6" xfId="3194"/>
    <cellStyle name="40% - Énfasis2 3 7" xfId="3195"/>
    <cellStyle name="40% - Énfasis2 3 8" xfId="3196"/>
    <cellStyle name="40% - Énfasis2 3 9" xfId="3197"/>
    <cellStyle name="40% - Énfasis2 4" xfId="3198"/>
    <cellStyle name="40% - Énfasis2 4 10" xfId="3199"/>
    <cellStyle name="40% - Énfasis2 4 11" xfId="3200"/>
    <cellStyle name="40% - Énfasis2 4 12" xfId="3201"/>
    <cellStyle name="40% - Énfasis2 4 13" xfId="3202"/>
    <cellStyle name="40% - Énfasis2 4 14" xfId="3203"/>
    <cellStyle name="40% - Énfasis2 4 2" xfId="3204"/>
    <cellStyle name="40% - Énfasis2 4 3" xfId="3205"/>
    <cellStyle name="40% - Énfasis2 4 4" xfId="3206"/>
    <cellStyle name="40% - Énfasis2 4 5" xfId="3207"/>
    <cellStyle name="40% - Énfasis2 4 6" xfId="3208"/>
    <cellStyle name="40% - Énfasis2 4 7" xfId="3209"/>
    <cellStyle name="40% - Énfasis2 4 8" xfId="3210"/>
    <cellStyle name="40% - Énfasis2 4 9" xfId="3211"/>
    <cellStyle name="40% - Énfasis2 5" xfId="3212"/>
    <cellStyle name="40% - Énfasis2 5 10" xfId="3213"/>
    <cellStyle name="40% - Énfasis2 5 11" xfId="3214"/>
    <cellStyle name="40% - Énfasis2 5 12" xfId="3215"/>
    <cellStyle name="40% - Énfasis2 5 13" xfId="3216"/>
    <cellStyle name="40% - Énfasis2 5 14" xfId="3217"/>
    <cellStyle name="40% - Énfasis2 5 2" xfId="3218"/>
    <cellStyle name="40% - Énfasis2 5 3" xfId="3219"/>
    <cellStyle name="40% - Énfasis2 5 4" xfId="3220"/>
    <cellStyle name="40% - Énfasis2 5 5" xfId="3221"/>
    <cellStyle name="40% - Énfasis2 5 6" xfId="3222"/>
    <cellStyle name="40% - Énfasis2 5 7" xfId="3223"/>
    <cellStyle name="40% - Énfasis2 5 8" xfId="3224"/>
    <cellStyle name="40% - Énfasis2 5 9" xfId="3225"/>
    <cellStyle name="40% - Énfasis2 6" xfId="3226"/>
    <cellStyle name="40% - Énfasis2 7" xfId="3227"/>
    <cellStyle name="40% - Énfasis2 8" xfId="3228"/>
    <cellStyle name="40% - Énfasis2 9" xfId="3229"/>
    <cellStyle name="40% - Énfasis3 10" xfId="3230"/>
    <cellStyle name="40% - Énfasis3 11" xfId="3231"/>
    <cellStyle name="40% - Énfasis3 12" xfId="3232"/>
    <cellStyle name="40% - Énfasis3 13" xfId="3233"/>
    <cellStyle name="40% - Énfasis3 14" xfId="3234"/>
    <cellStyle name="40% - Énfasis3 15" xfId="3235"/>
    <cellStyle name="40% - Énfasis3 16" xfId="3236"/>
    <cellStyle name="40% - Énfasis3 2" xfId="3237"/>
    <cellStyle name="40% - Énfasis3 2 10" xfId="3238"/>
    <cellStyle name="40% - Énfasis3 2 11" xfId="3239"/>
    <cellStyle name="40% - Énfasis3 2 12" xfId="3240"/>
    <cellStyle name="40% - Énfasis3 2 13" xfId="3241"/>
    <cellStyle name="40% - Énfasis3 2 14" xfId="3242"/>
    <cellStyle name="40% - Énfasis3 2 2" xfId="3243"/>
    <cellStyle name="40% - Énfasis3 2 3" xfId="3244"/>
    <cellStyle name="40% - Énfasis3 2 4" xfId="3245"/>
    <cellStyle name="40% - Énfasis3 2 5" xfId="3246"/>
    <cellStyle name="40% - Énfasis3 2 6" xfId="3247"/>
    <cellStyle name="40% - Énfasis3 2 7" xfId="3248"/>
    <cellStyle name="40% - Énfasis3 2 8" xfId="3249"/>
    <cellStyle name="40% - Énfasis3 2 9" xfId="3250"/>
    <cellStyle name="40% - Énfasis3 3" xfId="3251"/>
    <cellStyle name="40% - Énfasis3 3 10" xfId="3252"/>
    <cellStyle name="40% - Énfasis3 3 11" xfId="3253"/>
    <cellStyle name="40% - Énfasis3 3 12" xfId="3254"/>
    <cellStyle name="40% - Énfasis3 3 13" xfId="3255"/>
    <cellStyle name="40% - Énfasis3 3 14" xfId="3256"/>
    <cellStyle name="40% - Énfasis3 3 2" xfId="3257"/>
    <cellStyle name="40% - Énfasis3 3 3" xfId="3258"/>
    <cellStyle name="40% - Énfasis3 3 4" xfId="3259"/>
    <cellStyle name="40% - Énfasis3 3 5" xfId="3260"/>
    <cellStyle name="40% - Énfasis3 3 6" xfId="3261"/>
    <cellStyle name="40% - Énfasis3 3 7" xfId="3262"/>
    <cellStyle name="40% - Énfasis3 3 8" xfId="3263"/>
    <cellStyle name="40% - Énfasis3 3 9" xfId="3264"/>
    <cellStyle name="40% - Énfasis3 4" xfId="3265"/>
    <cellStyle name="40% - Énfasis3 4 10" xfId="3266"/>
    <cellStyle name="40% - Énfasis3 4 11" xfId="3267"/>
    <cellStyle name="40% - Énfasis3 4 12" xfId="3268"/>
    <cellStyle name="40% - Énfasis3 4 13" xfId="3269"/>
    <cellStyle name="40% - Énfasis3 4 14" xfId="3270"/>
    <cellStyle name="40% - Énfasis3 4 2" xfId="3271"/>
    <cellStyle name="40% - Énfasis3 4 3" xfId="3272"/>
    <cellStyle name="40% - Énfasis3 4 4" xfId="3273"/>
    <cellStyle name="40% - Énfasis3 4 5" xfId="3274"/>
    <cellStyle name="40% - Énfasis3 4 6" xfId="3275"/>
    <cellStyle name="40% - Énfasis3 4 7" xfId="3276"/>
    <cellStyle name="40% - Énfasis3 4 8" xfId="3277"/>
    <cellStyle name="40% - Énfasis3 4 9" xfId="3278"/>
    <cellStyle name="40% - Énfasis3 5" xfId="3279"/>
    <cellStyle name="40% - Énfasis3 5 10" xfId="3280"/>
    <cellStyle name="40% - Énfasis3 5 11" xfId="3281"/>
    <cellStyle name="40% - Énfasis3 5 12" xfId="3282"/>
    <cellStyle name="40% - Énfasis3 5 13" xfId="3283"/>
    <cellStyle name="40% - Énfasis3 5 14" xfId="3284"/>
    <cellStyle name="40% - Énfasis3 5 2" xfId="3285"/>
    <cellStyle name="40% - Énfasis3 5 3" xfId="3286"/>
    <cellStyle name="40% - Énfasis3 5 4" xfId="3287"/>
    <cellStyle name="40% - Énfasis3 5 5" xfId="3288"/>
    <cellStyle name="40% - Énfasis3 5 6" xfId="3289"/>
    <cellStyle name="40% - Énfasis3 5 7" xfId="3290"/>
    <cellStyle name="40% - Énfasis3 5 8" xfId="3291"/>
    <cellStyle name="40% - Énfasis3 5 9" xfId="3292"/>
    <cellStyle name="40% - Énfasis3 6" xfId="3293"/>
    <cellStyle name="40% - Énfasis3 7" xfId="3294"/>
    <cellStyle name="40% - Énfasis3 8" xfId="3295"/>
    <cellStyle name="40% - Énfasis3 9" xfId="3296"/>
    <cellStyle name="40% - Énfasis4 10" xfId="3297"/>
    <cellStyle name="40% - Énfasis4 11" xfId="3298"/>
    <cellStyle name="40% - Énfasis4 12" xfId="3299"/>
    <cellStyle name="40% - Énfasis4 13" xfId="3300"/>
    <cellStyle name="40% - Énfasis4 14" xfId="3301"/>
    <cellStyle name="40% - Énfasis4 15" xfId="3302"/>
    <cellStyle name="40% - Énfasis4 16" xfId="3303"/>
    <cellStyle name="40% - Énfasis4 2" xfId="3304"/>
    <cellStyle name="40% - Énfasis4 2 10" xfId="3305"/>
    <cellStyle name="40% - Énfasis4 2 11" xfId="3306"/>
    <cellStyle name="40% - Énfasis4 2 12" xfId="3307"/>
    <cellStyle name="40% - Énfasis4 2 13" xfId="3308"/>
    <cellStyle name="40% - Énfasis4 2 14" xfId="3309"/>
    <cellStyle name="40% - Énfasis4 2 2" xfId="3310"/>
    <cellStyle name="40% - Énfasis4 2 3" xfId="3311"/>
    <cellStyle name="40% - Énfasis4 2 4" xfId="3312"/>
    <cellStyle name="40% - Énfasis4 2 5" xfId="3313"/>
    <cellStyle name="40% - Énfasis4 2 6" xfId="3314"/>
    <cellStyle name="40% - Énfasis4 2 7" xfId="3315"/>
    <cellStyle name="40% - Énfasis4 2 8" xfId="3316"/>
    <cellStyle name="40% - Énfasis4 2 9" xfId="3317"/>
    <cellStyle name="40% - Énfasis4 3" xfId="3318"/>
    <cellStyle name="40% - Énfasis4 3 10" xfId="3319"/>
    <cellStyle name="40% - Énfasis4 3 11" xfId="3320"/>
    <cellStyle name="40% - Énfasis4 3 12" xfId="3321"/>
    <cellStyle name="40% - Énfasis4 3 13" xfId="3322"/>
    <cellStyle name="40% - Énfasis4 3 14" xfId="3323"/>
    <cellStyle name="40% - Énfasis4 3 2" xfId="3324"/>
    <cellStyle name="40% - Énfasis4 3 3" xfId="3325"/>
    <cellStyle name="40% - Énfasis4 3 4" xfId="3326"/>
    <cellStyle name="40% - Énfasis4 3 5" xfId="3327"/>
    <cellStyle name="40% - Énfasis4 3 6" xfId="3328"/>
    <cellStyle name="40% - Énfasis4 3 7" xfId="3329"/>
    <cellStyle name="40% - Énfasis4 3 8" xfId="3330"/>
    <cellStyle name="40% - Énfasis4 3 9" xfId="3331"/>
    <cellStyle name="40% - Énfasis4 4" xfId="3332"/>
    <cellStyle name="40% - Énfasis4 4 10" xfId="3333"/>
    <cellStyle name="40% - Énfasis4 4 11" xfId="3334"/>
    <cellStyle name="40% - Énfasis4 4 12" xfId="3335"/>
    <cellStyle name="40% - Énfasis4 4 13" xfId="3336"/>
    <cellStyle name="40% - Énfasis4 4 14" xfId="3337"/>
    <cellStyle name="40% - Énfasis4 4 2" xfId="3338"/>
    <cellStyle name="40% - Énfasis4 4 3" xfId="3339"/>
    <cellStyle name="40% - Énfasis4 4 4" xfId="3340"/>
    <cellStyle name="40% - Énfasis4 4 5" xfId="3341"/>
    <cellStyle name="40% - Énfasis4 4 6" xfId="3342"/>
    <cellStyle name="40% - Énfasis4 4 7" xfId="3343"/>
    <cellStyle name="40% - Énfasis4 4 8" xfId="3344"/>
    <cellStyle name="40% - Énfasis4 4 9" xfId="3345"/>
    <cellStyle name="40% - Énfasis4 5" xfId="3346"/>
    <cellStyle name="40% - Énfasis4 5 10" xfId="3347"/>
    <cellStyle name="40% - Énfasis4 5 11" xfId="3348"/>
    <cellStyle name="40% - Énfasis4 5 12" xfId="3349"/>
    <cellStyle name="40% - Énfasis4 5 13" xfId="3350"/>
    <cellStyle name="40% - Énfasis4 5 14" xfId="3351"/>
    <cellStyle name="40% - Énfasis4 5 2" xfId="3352"/>
    <cellStyle name="40% - Énfasis4 5 3" xfId="3353"/>
    <cellStyle name="40% - Énfasis4 5 4" xfId="3354"/>
    <cellStyle name="40% - Énfasis4 5 5" xfId="3355"/>
    <cellStyle name="40% - Énfasis4 5 6" xfId="3356"/>
    <cellStyle name="40% - Énfasis4 5 7" xfId="3357"/>
    <cellStyle name="40% - Énfasis4 5 8" xfId="3358"/>
    <cellStyle name="40% - Énfasis4 5 9" xfId="3359"/>
    <cellStyle name="40% - Énfasis4 6" xfId="3360"/>
    <cellStyle name="40% - Énfasis4 7" xfId="3361"/>
    <cellStyle name="40% - Énfasis4 8" xfId="3362"/>
    <cellStyle name="40% - Énfasis4 9" xfId="3363"/>
    <cellStyle name="40% - Énfasis5 10" xfId="3364"/>
    <cellStyle name="40% - Énfasis5 11" xfId="3365"/>
    <cellStyle name="40% - Énfasis5 12" xfId="3366"/>
    <cellStyle name="40% - Énfasis5 13" xfId="3367"/>
    <cellStyle name="40% - Énfasis5 14" xfId="3368"/>
    <cellStyle name="40% - Énfasis5 15" xfId="3369"/>
    <cellStyle name="40% - Énfasis5 16" xfId="3370"/>
    <cellStyle name="40% - Énfasis5 17" xfId="3371"/>
    <cellStyle name="40% - Énfasis5 2" xfId="3372"/>
    <cellStyle name="40% - Énfasis5 2 10" xfId="3373"/>
    <cellStyle name="40% - Énfasis5 2 11" xfId="3374"/>
    <cellStyle name="40% - Énfasis5 2 12" xfId="3375"/>
    <cellStyle name="40% - Énfasis5 2 13" xfId="3376"/>
    <cellStyle name="40% - Énfasis5 2 14" xfId="3377"/>
    <cellStyle name="40% - Énfasis5 2 15" xfId="3378"/>
    <cellStyle name="40% - Énfasis5 2 16" xfId="3379"/>
    <cellStyle name="40% - Énfasis5 2 17" xfId="3380"/>
    <cellStyle name="40% - Énfasis5 2 2" xfId="3381"/>
    <cellStyle name="40% - Énfasis5 2 3" xfId="3382"/>
    <cellStyle name="40% - Énfasis5 2 4" xfId="3383"/>
    <cellStyle name="40% - Énfasis5 2 5" xfId="3384"/>
    <cellStyle name="40% - Énfasis5 2 6" xfId="3385"/>
    <cellStyle name="40% - Énfasis5 2 7" xfId="3386"/>
    <cellStyle name="40% - Énfasis5 2 8" xfId="3387"/>
    <cellStyle name="40% - Énfasis5 2 9" xfId="3388"/>
    <cellStyle name="40% - Énfasis5 3" xfId="3389"/>
    <cellStyle name="40% - Énfasis5 3 10" xfId="3390"/>
    <cellStyle name="40% - Énfasis5 3 11" xfId="3391"/>
    <cellStyle name="40% - Énfasis5 3 12" xfId="3392"/>
    <cellStyle name="40% - Énfasis5 3 13" xfId="3393"/>
    <cellStyle name="40% - Énfasis5 3 14" xfId="3394"/>
    <cellStyle name="40% - Énfasis5 3 2" xfId="3395"/>
    <cellStyle name="40% - Énfasis5 3 3" xfId="3396"/>
    <cellStyle name="40% - Énfasis5 3 4" xfId="3397"/>
    <cellStyle name="40% - Énfasis5 3 5" xfId="3398"/>
    <cellStyle name="40% - Énfasis5 3 6" xfId="3399"/>
    <cellStyle name="40% - Énfasis5 3 7" xfId="3400"/>
    <cellStyle name="40% - Énfasis5 3 8" xfId="3401"/>
    <cellStyle name="40% - Énfasis5 3 9" xfId="3402"/>
    <cellStyle name="40% - Énfasis5 4" xfId="3403"/>
    <cellStyle name="40% - Énfasis5 4 10" xfId="3404"/>
    <cellStyle name="40% - Énfasis5 4 11" xfId="3405"/>
    <cellStyle name="40% - Énfasis5 4 12" xfId="3406"/>
    <cellStyle name="40% - Énfasis5 4 13" xfId="3407"/>
    <cellStyle name="40% - Énfasis5 4 14" xfId="3408"/>
    <cellStyle name="40% - Énfasis5 4 2" xfId="3409"/>
    <cellStyle name="40% - Énfasis5 4 3" xfId="3410"/>
    <cellStyle name="40% - Énfasis5 4 4" xfId="3411"/>
    <cellStyle name="40% - Énfasis5 4 5" xfId="3412"/>
    <cellStyle name="40% - Énfasis5 4 6" xfId="3413"/>
    <cellStyle name="40% - Énfasis5 4 7" xfId="3414"/>
    <cellStyle name="40% - Énfasis5 4 8" xfId="3415"/>
    <cellStyle name="40% - Énfasis5 4 9" xfId="3416"/>
    <cellStyle name="40% - Énfasis5 5" xfId="3417"/>
    <cellStyle name="40% - Énfasis5 5 10" xfId="3418"/>
    <cellStyle name="40% - Énfasis5 5 11" xfId="3419"/>
    <cellStyle name="40% - Énfasis5 5 12" xfId="3420"/>
    <cellStyle name="40% - Énfasis5 5 13" xfId="3421"/>
    <cellStyle name="40% - Énfasis5 5 14" xfId="3422"/>
    <cellStyle name="40% - Énfasis5 5 2" xfId="3423"/>
    <cellStyle name="40% - Énfasis5 5 3" xfId="3424"/>
    <cellStyle name="40% - Énfasis5 5 4" xfId="3425"/>
    <cellStyle name="40% - Énfasis5 5 5" xfId="3426"/>
    <cellStyle name="40% - Énfasis5 5 6" xfId="3427"/>
    <cellStyle name="40% - Énfasis5 5 7" xfId="3428"/>
    <cellStyle name="40% - Énfasis5 5 8" xfId="3429"/>
    <cellStyle name="40% - Énfasis5 5 9" xfId="3430"/>
    <cellStyle name="40% - Énfasis5 6" xfId="3431"/>
    <cellStyle name="40% - Énfasis5 7" xfId="3432"/>
    <cellStyle name="40% - Énfasis5 8" xfId="3433"/>
    <cellStyle name="40% - Énfasis5 9" xfId="3434"/>
    <cellStyle name="40% - Énfasis6 10" xfId="3435"/>
    <cellStyle name="40% - Énfasis6 11" xfId="3436"/>
    <cellStyle name="40% - Énfasis6 12" xfId="3437"/>
    <cellStyle name="40% - Énfasis6 13" xfId="3438"/>
    <cellStyle name="40% - Énfasis6 14" xfId="3439"/>
    <cellStyle name="40% - Énfasis6 15" xfId="3440"/>
    <cellStyle name="40% - Énfasis6 16" xfId="3441"/>
    <cellStyle name="40% - Énfasis6 17" xfId="3442"/>
    <cellStyle name="40% - Énfasis6 2" xfId="3443"/>
    <cellStyle name="40% - Énfasis6 2 10" xfId="3444"/>
    <cellStyle name="40% - Énfasis6 2 11" xfId="3445"/>
    <cellStyle name="40% - Énfasis6 2 12" xfId="3446"/>
    <cellStyle name="40% - Énfasis6 2 13" xfId="3447"/>
    <cellStyle name="40% - Énfasis6 2 14" xfId="3448"/>
    <cellStyle name="40% - Énfasis6 2 15" xfId="3449"/>
    <cellStyle name="40% - Énfasis6 2 16" xfId="3450"/>
    <cellStyle name="40% - Énfasis6 2 17" xfId="3451"/>
    <cellStyle name="40% - Énfasis6 2 2" xfId="3452"/>
    <cellStyle name="40% - Énfasis6 2 3" xfId="3453"/>
    <cellStyle name="40% - Énfasis6 2 4" xfId="3454"/>
    <cellStyle name="40% - Énfasis6 2 5" xfId="3455"/>
    <cellStyle name="40% - Énfasis6 2 6" xfId="3456"/>
    <cellStyle name="40% - Énfasis6 2 7" xfId="3457"/>
    <cellStyle name="40% - Énfasis6 2 8" xfId="3458"/>
    <cellStyle name="40% - Énfasis6 2 9" xfId="3459"/>
    <cellStyle name="40% - Énfasis6 3" xfId="3460"/>
    <cellStyle name="40% - Énfasis6 3 10" xfId="3461"/>
    <cellStyle name="40% - Énfasis6 3 11" xfId="3462"/>
    <cellStyle name="40% - Énfasis6 3 12" xfId="3463"/>
    <cellStyle name="40% - Énfasis6 3 13" xfId="3464"/>
    <cellStyle name="40% - Énfasis6 3 14" xfId="3465"/>
    <cellStyle name="40% - Énfasis6 3 2" xfId="3466"/>
    <cellStyle name="40% - Énfasis6 3 3" xfId="3467"/>
    <cellStyle name="40% - Énfasis6 3 4" xfId="3468"/>
    <cellStyle name="40% - Énfasis6 3 5" xfId="3469"/>
    <cellStyle name="40% - Énfasis6 3 6" xfId="3470"/>
    <cellStyle name="40% - Énfasis6 3 7" xfId="3471"/>
    <cellStyle name="40% - Énfasis6 3 8" xfId="3472"/>
    <cellStyle name="40% - Énfasis6 3 9" xfId="3473"/>
    <cellStyle name="40% - Énfasis6 4" xfId="3474"/>
    <cellStyle name="40% - Énfasis6 4 10" xfId="3475"/>
    <cellStyle name="40% - Énfasis6 4 11" xfId="3476"/>
    <cellStyle name="40% - Énfasis6 4 12" xfId="3477"/>
    <cellStyle name="40% - Énfasis6 4 13" xfId="3478"/>
    <cellStyle name="40% - Énfasis6 4 14" xfId="3479"/>
    <cellStyle name="40% - Énfasis6 4 2" xfId="3480"/>
    <cellStyle name="40% - Énfasis6 4 3" xfId="3481"/>
    <cellStyle name="40% - Énfasis6 4 4" xfId="3482"/>
    <cellStyle name="40% - Énfasis6 4 5" xfId="3483"/>
    <cellStyle name="40% - Énfasis6 4 6" xfId="3484"/>
    <cellStyle name="40% - Énfasis6 4 7" xfId="3485"/>
    <cellStyle name="40% - Énfasis6 4 8" xfId="3486"/>
    <cellStyle name="40% - Énfasis6 4 9" xfId="3487"/>
    <cellStyle name="40% - Énfasis6 5" xfId="3488"/>
    <cellStyle name="40% - Énfasis6 5 10" xfId="3489"/>
    <cellStyle name="40% - Énfasis6 5 11" xfId="3490"/>
    <cellStyle name="40% - Énfasis6 5 12" xfId="3491"/>
    <cellStyle name="40% - Énfasis6 5 13" xfId="3492"/>
    <cellStyle name="40% - Énfasis6 5 14" xfId="3493"/>
    <cellStyle name="40% - Énfasis6 5 2" xfId="3494"/>
    <cellStyle name="40% - Énfasis6 5 3" xfId="3495"/>
    <cellStyle name="40% - Énfasis6 5 4" xfId="3496"/>
    <cellStyle name="40% - Énfasis6 5 5" xfId="3497"/>
    <cellStyle name="40% - Énfasis6 5 6" xfId="3498"/>
    <cellStyle name="40% - Énfasis6 5 7" xfId="3499"/>
    <cellStyle name="40% - Énfasis6 5 8" xfId="3500"/>
    <cellStyle name="40% - Énfasis6 5 9" xfId="3501"/>
    <cellStyle name="40% - Énfasis6 6" xfId="3502"/>
    <cellStyle name="40% - Énfasis6 7" xfId="3503"/>
    <cellStyle name="40% - Énfasis6 8" xfId="3504"/>
    <cellStyle name="40% - Énfasis6 9" xfId="3505"/>
    <cellStyle name="56,7" xfId="3506"/>
    <cellStyle name="6" xfId="3507"/>
    <cellStyle name="6_C12-09-04" xfId="3508"/>
    <cellStyle name="6_C12-2005-01" xfId="3509"/>
    <cellStyle name="6_C12-2005-02" xfId="3510"/>
    <cellStyle name="6_C12-2005-04" xfId="3511"/>
    <cellStyle name="6_Classeur1" xfId="3512"/>
    <cellStyle name="6_doc fp" xfId="3513"/>
    <cellStyle name="6_Flash" xfId="3514"/>
    <cellStyle name="6_FLASH (3)" xfId="3515"/>
    <cellStyle name="6_FLASH NORDNET 2005-02" xfId="3516"/>
    <cellStyle name="60 % - Accent1" xfId="3517"/>
    <cellStyle name="60 % - Accent2" xfId="3518"/>
    <cellStyle name="60 % - Accent3" xfId="3519"/>
    <cellStyle name="60 % - Accent4" xfId="3520"/>
    <cellStyle name="60 % - Accent5" xfId="3521"/>
    <cellStyle name="60 % - Accent6" xfId="3522"/>
    <cellStyle name="60% - Accent1" xfId="3523"/>
    <cellStyle name="60% - Accent1 10" xfId="3524"/>
    <cellStyle name="60% - Accent1 11" xfId="3525"/>
    <cellStyle name="60% - Accent1 12" xfId="3526"/>
    <cellStyle name="60% - Accent1 13" xfId="3527"/>
    <cellStyle name="60% - Accent1 14" xfId="3528"/>
    <cellStyle name="60% - Accent1 15" xfId="3529"/>
    <cellStyle name="60% - Accent1 16" xfId="3530"/>
    <cellStyle name="60% - Accent1 17" xfId="3531"/>
    <cellStyle name="60% - Accent1 2" xfId="3532"/>
    <cellStyle name="60% - Accent1 2 2" xfId="3533"/>
    <cellStyle name="60% - Accent1 3" xfId="3534"/>
    <cellStyle name="60% - Accent1 3 2" xfId="3535"/>
    <cellStyle name="60% - Accent1 4" xfId="3536"/>
    <cellStyle name="60% - Accent1 4 2" xfId="3537"/>
    <cellStyle name="60% - Accent1 5" xfId="3538"/>
    <cellStyle name="60% - Accent1 5 2" xfId="3539"/>
    <cellStyle name="60% - Accent1 6" xfId="3540"/>
    <cellStyle name="60% - Accent1 6 2" xfId="3541"/>
    <cellStyle name="60% - Accent1 7" xfId="3542"/>
    <cellStyle name="60% - Accent1 8" xfId="3543"/>
    <cellStyle name="60% - Accent1 9" xfId="3544"/>
    <cellStyle name="60% - Accent2" xfId="3545"/>
    <cellStyle name="60% - Accent2 2" xfId="3546"/>
    <cellStyle name="60% - Accent2 2 10" xfId="3547"/>
    <cellStyle name="60% - Accent2 2 11" xfId="3548"/>
    <cellStyle name="60% - Accent2 2 12" xfId="3549"/>
    <cellStyle name="60% - Accent2 2 13" xfId="3550"/>
    <cellStyle name="60% - Accent2 2 14" xfId="3551"/>
    <cellStyle name="60% - Accent2 2 15" xfId="3552"/>
    <cellStyle name="60% - Accent2 2 16" xfId="3553"/>
    <cellStyle name="60% - Accent2 2 2" xfId="3554"/>
    <cellStyle name="60% - Accent2 2 3" xfId="3555"/>
    <cellStyle name="60% - Accent2 2 4" xfId="3556"/>
    <cellStyle name="60% - Accent2 2 5" xfId="3557"/>
    <cellStyle name="60% - Accent2 2 6" xfId="3558"/>
    <cellStyle name="60% - Accent2 2 7" xfId="3559"/>
    <cellStyle name="60% - Accent2 2 8" xfId="3560"/>
    <cellStyle name="60% - Accent2 2 9" xfId="3561"/>
    <cellStyle name="60% - Accent2 3" xfId="3562"/>
    <cellStyle name="60% - Accent2 4" xfId="3563"/>
    <cellStyle name="60% - Accent2 5" xfId="3564"/>
    <cellStyle name="60% - Accent2 6" xfId="3565"/>
    <cellStyle name="60% - Accent3" xfId="3566"/>
    <cellStyle name="60% - Accent3 2" xfId="3567"/>
    <cellStyle name="60% - Accent3 2 10" xfId="3568"/>
    <cellStyle name="60% - Accent3 2 11" xfId="3569"/>
    <cellStyle name="60% - Accent3 2 12" xfId="3570"/>
    <cellStyle name="60% - Accent3 2 13" xfId="3571"/>
    <cellStyle name="60% - Accent3 2 14" xfId="3572"/>
    <cellStyle name="60% - Accent3 2 15" xfId="3573"/>
    <cellStyle name="60% - Accent3 2 2" xfId="3574"/>
    <cellStyle name="60% - Accent3 2 3" xfId="3575"/>
    <cellStyle name="60% - Accent3 2 4" xfId="3576"/>
    <cellStyle name="60% - Accent3 2 5" xfId="3577"/>
    <cellStyle name="60% - Accent3 2 6" xfId="3578"/>
    <cellStyle name="60% - Accent3 2 7" xfId="3579"/>
    <cellStyle name="60% - Accent3 2 8" xfId="3580"/>
    <cellStyle name="60% - Accent3 2 9" xfId="3581"/>
    <cellStyle name="60% - Accent3 3" xfId="3582"/>
    <cellStyle name="60% - Accent3 4" xfId="3583"/>
    <cellStyle name="60% - Accent3 5" xfId="3584"/>
    <cellStyle name="60% - Accent3 6" xfId="3585"/>
    <cellStyle name="60% - Accent4" xfId="3586"/>
    <cellStyle name="60% - Accent4 2" xfId="3587"/>
    <cellStyle name="60% - Accent4 2 10" xfId="3588"/>
    <cellStyle name="60% - Accent4 2 11" xfId="3589"/>
    <cellStyle name="60% - Accent4 2 12" xfId="3590"/>
    <cellStyle name="60% - Accent4 2 13" xfId="3591"/>
    <cellStyle name="60% - Accent4 2 14" xfId="3592"/>
    <cellStyle name="60% - Accent4 2 15" xfId="3593"/>
    <cellStyle name="60% - Accent4 2 2" xfId="3594"/>
    <cellStyle name="60% - Accent4 2 3" xfId="3595"/>
    <cellStyle name="60% - Accent4 2 4" xfId="3596"/>
    <cellStyle name="60% - Accent4 2 5" xfId="3597"/>
    <cellStyle name="60% - Accent4 2 6" xfId="3598"/>
    <cellStyle name="60% - Accent4 2 7" xfId="3599"/>
    <cellStyle name="60% - Accent4 2 8" xfId="3600"/>
    <cellStyle name="60% - Accent4 2 9" xfId="3601"/>
    <cellStyle name="60% - Accent4 3" xfId="3602"/>
    <cellStyle name="60% - Accent4 4" xfId="3603"/>
    <cellStyle name="60% - Accent4 5" xfId="3604"/>
    <cellStyle name="60% - Accent4 6" xfId="3605"/>
    <cellStyle name="60% - Accent5" xfId="3606"/>
    <cellStyle name="60% - Accent5 2" xfId="3607"/>
    <cellStyle name="60% - Accent5 2 10" xfId="3608"/>
    <cellStyle name="60% - Accent5 2 11" xfId="3609"/>
    <cellStyle name="60% - Accent5 2 12" xfId="3610"/>
    <cellStyle name="60% - Accent5 2 13" xfId="3611"/>
    <cellStyle name="60% - Accent5 2 14" xfId="3612"/>
    <cellStyle name="60% - Accent5 2 15" xfId="3613"/>
    <cellStyle name="60% - Accent5 2 2" xfId="3614"/>
    <cellStyle name="60% - Accent5 2 3" xfId="3615"/>
    <cellStyle name="60% - Accent5 2 4" xfId="3616"/>
    <cellStyle name="60% - Accent5 2 5" xfId="3617"/>
    <cellStyle name="60% - Accent5 2 6" xfId="3618"/>
    <cellStyle name="60% - Accent5 2 7" xfId="3619"/>
    <cellStyle name="60% - Accent5 2 8" xfId="3620"/>
    <cellStyle name="60% - Accent5 2 9" xfId="3621"/>
    <cellStyle name="60% - Accent5 3" xfId="3622"/>
    <cellStyle name="60% - Accent5 4" xfId="3623"/>
    <cellStyle name="60% - Accent5 5" xfId="3624"/>
    <cellStyle name="60% - Accent5 6" xfId="3625"/>
    <cellStyle name="60% - Accent6" xfId="3626"/>
    <cellStyle name="60% - Accent6 2" xfId="3627"/>
    <cellStyle name="60% - Accent6 2 10" xfId="3628"/>
    <cellStyle name="60% - Accent6 2 11" xfId="3629"/>
    <cellStyle name="60% - Accent6 2 12" xfId="3630"/>
    <cellStyle name="60% - Accent6 2 13" xfId="3631"/>
    <cellStyle name="60% - Accent6 2 14" xfId="3632"/>
    <cellStyle name="60% - Accent6 2 15" xfId="3633"/>
    <cellStyle name="60% - Accent6 2 16" xfId="3634"/>
    <cellStyle name="60% - Accent6 2 2" xfId="3635"/>
    <cellStyle name="60% - Accent6 2 3" xfId="3636"/>
    <cellStyle name="60% - Accent6 2 4" xfId="3637"/>
    <cellStyle name="60% - Accent6 2 5" xfId="3638"/>
    <cellStyle name="60% - Accent6 2 6" xfId="3639"/>
    <cellStyle name="60% - Accent6 2 7" xfId="3640"/>
    <cellStyle name="60% - Accent6 2 8" xfId="3641"/>
    <cellStyle name="60% - Accent6 2 9" xfId="3642"/>
    <cellStyle name="60% - Accent6 3" xfId="3643"/>
    <cellStyle name="60% - Accent6 4" xfId="3644"/>
    <cellStyle name="60% - Accent6 5" xfId="3645"/>
    <cellStyle name="60% - Accent6 6" xfId="3646"/>
    <cellStyle name="60% - akcent 1" xfId="3647"/>
    <cellStyle name="60% - akcent 2" xfId="3648"/>
    <cellStyle name="60% - akcent 3" xfId="3649"/>
    <cellStyle name="60% - akcent 4" xfId="3650"/>
    <cellStyle name="60% - akcent 5" xfId="3651"/>
    <cellStyle name="60% - akcent 6" xfId="3652"/>
    <cellStyle name="60% - Énfasis1 10" xfId="3653"/>
    <cellStyle name="60% - Énfasis1 11" xfId="3654"/>
    <cellStyle name="60% - Énfasis1 12" xfId="3655"/>
    <cellStyle name="60% - Énfasis1 13" xfId="3656"/>
    <cellStyle name="60% - Énfasis1 14" xfId="3657"/>
    <cellStyle name="60% - Énfasis1 15" xfId="3658"/>
    <cellStyle name="60% - Énfasis1 16" xfId="3659"/>
    <cellStyle name="60% - Énfasis1 2" xfId="3660"/>
    <cellStyle name="60% - Énfasis1 2 10" xfId="3661"/>
    <cellStyle name="60% - Énfasis1 2 11" xfId="3662"/>
    <cellStyle name="60% - Énfasis1 2 12" xfId="3663"/>
    <cellStyle name="60% - Énfasis1 2 13" xfId="3664"/>
    <cellStyle name="60% - Énfasis1 2 14" xfId="3665"/>
    <cellStyle name="60% - Énfasis1 2 2" xfId="3666"/>
    <cellStyle name="60% - Énfasis1 2 3" xfId="3667"/>
    <cellStyle name="60% - Énfasis1 2 4" xfId="3668"/>
    <cellStyle name="60% - Énfasis1 2 5" xfId="3669"/>
    <cellStyle name="60% - Énfasis1 2 6" xfId="3670"/>
    <cellStyle name="60% - Énfasis1 2 7" xfId="3671"/>
    <cellStyle name="60% - Énfasis1 2 8" xfId="3672"/>
    <cellStyle name="60% - Énfasis1 2 9" xfId="3673"/>
    <cellStyle name="60% - Énfasis1 3" xfId="3674"/>
    <cellStyle name="60% - Énfasis1 3 10" xfId="3675"/>
    <cellStyle name="60% - Énfasis1 3 11" xfId="3676"/>
    <cellStyle name="60% - Énfasis1 3 12" xfId="3677"/>
    <cellStyle name="60% - Énfasis1 3 13" xfId="3678"/>
    <cellStyle name="60% - Énfasis1 3 14" xfId="3679"/>
    <cellStyle name="60% - Énfasis1 3 2" xfId="3680"/>
    <cellStyle name="60% - Énfasis1 3 3" xfId="3681"/>
    <cellStyle name="60% - Énfasis1 3 4" xfId="3682"/>
    <cellStyle name="60% - Énfasis1 3 5" xfId="3683"/>
    <cellStyle name="60% - Énfasis1 3 6" xfId="3684"/>
    <cellStyle name="60% - Énfasis1 3 7" xfId="3685"/>
    <cellStyle name="60% - Énfasis1 3 8" xfId="3686"/>
    <cellStyle name="60% - Énfasis1 3 9" xfId="3687"/>
    <cellStyle name="60% - Énfasis1 4" xfId="3688"/>
    <cellStyle name="60% - Énfasis1 4 10" xfId="3689"/>
    <cellStyle name="60% - Énfasis1 4 11" xfId="3690"/>
    <cellStyle name="60% - Énfasis1 4 12" xfId="3691"/>
    <cellStyle name="60% - Énfasis1 4 13" xfId="3692"/>
    <cellStyle name="60% - Énfasis1 4 14" xfId="3693"/>
    <cellStyle name="60% - Énfasis1 4 2" xfId="3694"/>
    <cellStyle name="60% - Énfasis1 4 3" xfId="3695"/>
    <cellStyle name="60% - Énfasis1 4 4" xfId="3696"/>
    <cellStyle name="60% - Énfasis1 4 5" xfId="3697"/>
    <cellStyle name="60% - Énfasis1 4 6" xfId="3698"/>
    <cellStyle name="60% - Énfasis1 4 7" xfId="3699"/>
    <cellStyle name="60% - Énfasis1 4 8" xfId="3700"/>
    <cellStyle name="60% - Énfasis1 4 9" xfId="3701"/>
    <cellStyle name="60% - Énfasis1 5" xfId="3702"/>
    <cellStyle name="60% - Énfasis1 5 10" xfId="3703"/>
    <cellStyle name="60% - Énfasis1 5 11" xfId="3704"/>
    <cellStyle name="60% - Énfasis1 5 12" xfId="3705"/>
    <cellStyle name="60% - Énfasis1 5 13" xfId="3706"/>
    <cellStyle name="60% - Énfasis1 5 14" xfId="3707"/>
    <cellStyle name="60% - Énfasis1 5 2" xfId="3708"/>
    <cellStyle name="60% - Énfasis1 5 3" xfId="3709"/>
    <cellStyle name="60% - Énfasis1 5 4" xfId="3710"/>
    <cellStyle name="60% - Énfasis1 5 5" xfId="3711"/>
    <cellStyle name="60% - Énfasis1 5 6" xfId="3712"/>
    <cellStyle name="60% - Énfasis1 5 7" xfId="3713"/>
    <cellStyle name="60% - Énfasis1 5 8" xfId="3714"/>
    <cellStyle name="60% - Énfasis1 5 9" xfId="3715"/>
    <cellStyle name="60% - Énfasis1 6" xfId="3716"/>
    <cellStyle name="60% - Énfasis1 7" xfId="3717"/>
    <cellStyle name="60% - Énfasis1 8" xfId="3718"/>
    <cellStyle name="60% - Énfasis1 9" xfId="3719"/>
    <cellStyle name="60% - Énfasis2 10" xfId="3720"/>
    <cellStyle name="60% - Énfasis2 11" xfId="3721"/>
    <cellStyle name="60% - Énfasis2 12" xfId="3722"/>
    <cellStyle name="60% - Énfasis2 13" xfId="3723"/>
    <cellStyle name="60% - Énfasis2 14" xfId="3724"/>
    <cellStyle name="60% - Énfasis2 15" xfId="3725"/>
    <cellStyle name="60% - Énfasis2 16" xfId="3726"/>
    <cellStyle name="60% - Énfasis2 2" xfId="3727"/>
    <cellStyle name="60% - Énfasis2 2 10" xfId="3728"/>
    <cellStyle name="60% - Énfasis2 2 11" xfId="3729"/>
    <cellStyle name="60% - Énfasis2 2 12" xfId="3730"/>
    <cellStyle name="60% - Énfasis2 2 13" xfId="3731"/>
    <cellStyle name="60% - Énfasis2 2 14" xfId="3732"/>
    <cellStyle name="60% - Énfasis2 2 2" xfId="3733"/>
    <cellStyle name="60% - Énfasis2 2 3" xfId="3734"/>
    <cellStyle name="60% - Énfasis2 2 4" xfId="3735"/>
    <cellStyle name="60% - Énfasis2 2 5" xfId="3736"/>
    <cellStyle name="60% - Énfasis2 2 6" xfId="3737"/>
    <cellStyle name="60% - Énfasis2 2 7" xfId="3738"/>
    <cellStyle name="60% - Énfasis2 2 8" xfId="3739"/>
    <cellStyle name="60% - Énfasis2 2 9" xfId="3740"/>
    <cellStyle name="60% - Énfasis2 3" xfId="3741"/>
    <cellStyle name="60% - Énfasis2 3 10" xfId="3742"/>
    <cellStyle name="60% - Énfasis2 3 11" xfId="3743"/>
    <cellStyle name="60% - Énfasis2 3 12" xfId="3744"/>
    <cellStyle name="60% - Énfasis2 3 13" xfId="3745"/>
    <cellStyle name="60% - Énfasis2 3 14" xfId="3746"/>
    <cellStyle name="60% - Énfasis2 3 2" xfId="3747"/>
    <cellStyle name="60% - Énfasis2 3 3" xfId="3748"/>
    <cellStyle name="60% - Énfasis2 3 4" xfId="3749"/>
    <cellStyle name="60% - Énfasis2 3 5" xfId="3750"/>
    <cellStyle name="60% - Énfasis2 3 6" xfId="3751"/>
    <cellStyle name="60% - Énfasis2 3 7" xfId="3752"/>
    <cellStyle name="60% - Énfasis2 3 8" xfId="3753"/>
    <cellStyle name="60% - Énfasis2 3 9" xfId="3754"/>
    <cellStyle name="60% - Énfasis2 4" xfId="3755"/>
    <cellStyle name="60% - Énfasis2 4 10" xfId="3756"/>
    <cellStyle name="60% - Énfasis2 4 11" xfId="3757"/>
    <cellStyle name="60% - Énfasis2 4 12" xfId="3758"/>
    <cellStyle name="60% - Énfasis2 4 13" xfId="3759"/>
    <cellStyle name="60% - Énfasis2 4 14" xfId="3760"/>
    <cellStyle name="60% - Énfasis2 4 2" xfId="3761"/>
    <cellStyle name="60% - Énfasis2 4 3" xfId="3762"/>
    <cellStyle name="60% - Énfasis2 4 4" xfId="3763"/>
    <cellStyle name="60% - Énfasis2 4 5" xfId="3764"/>
    <cellStyle name="60% - Énfasis2 4 6" xfId="3765"/>
    <cellStyle name="60% - Énfasis2 4 7" xfId="3766"/>
    <cellStyle name="60% - Énfasis2 4 8" xfId="3767"/>
    <cellStyle name="60% - Énfasis2 4 9" xfId="3768"/>
    <cellStyle name="60% - Énfasis2 5" xfId="3769"/>
    <cellStyle name="60% - Énfasis2 5 10" xfId="3770"/>
    <cellStyle name="60% - Énfasis2 5 11" xfId="3771"/>
    <cellStyle name="60% - Énfasis2 5 12" xfId="3772"/>
    <cellStyle name="60% - Énfasis2 5 13" xfId="3773"/>
    <cellStyle name="60% - Énfasis2 5 14" xfId="3774"/>
    <cellStyle name="60% - Énfasis2 5 2" xfId="3775"/>
    <cellStyle name="60% - Énfasis2 5 3" xfId="3776"/>
    <cellStyle name="60% - Énfasis2 5 4" xfId="3777"/>
    <cellStyle name="60% - Énfasis2 5 5" xfId="3778"/>
    <cellStyle name="60% - Énfasis2 5 6" xfId="3779"/>
    <cellStyle name="60% - Énfasis2 5 7" xfId="3780"/>
    <cellStyle name="60% - Énfasis2 5 8" xfId="3781"/>
    <cellStyle name="60% - Énfasis2 5 9" xfId="3782"/>
    <cellStyle name="60% - Énfasis2 6" xfId="3783"/>
    <cellStyle name="60% - Énfasis2 7" xfId="3784"/>
    <cellStyle name="60% - Énfasis2 8" xfId="3785"/>
    <cellStyle name="60% - Énfasis2 9" xfId="3786"/>
    <cellStyle name="60% - Énfasis3 10" xfId="3787"/>
    <cellStyle name="60% - Énfasis3 11" xfId="3788"/>
    <cellStyle name="60% - Énfasis3 12" xfId="3789"/>
    <cellStyle name="60% - Énfasis3 13" xfId="3790"/>
    <cellStyle name="60% - Énfasis3 14" xfId="3791"/>
    <cellStyle name="60% - Énfasis3 15" xfId="3792"/>
    <cellStyle name="60% - Énfasis3 16" xfId="3793"/>
    <cellStyle name="60% - Énfasis3 2" xfId="3794"/>
    <cellStyle name="60% - Énfasis3 2 10" xfId="3795"/>
    <cellStyle name="60% - Énfasis3 2 11" xfId="3796"/>
    <cellStyle name="60% - Énfasis3 2 12" xfId="3797"/>
    <cellStyle name="60% - Énfasis3 2 13" xfId="3798"/>
    <cellStyle name="60% - Énfasis3 2 14" xfId="3799"/>
    <cellStyle name="60% - Énfasis3 2 2" xfId="3800"/>
    <cellStyle name="60% - Énfasis3 2 3" xfId="3801"/>
    <cellStyle name="60% - Énfasis3 2 4" xfId="3802"/>
    <cellStyle name="60% - Énfasis3 2 5" xfId="3803"/>
    <cellStyle name="60% - Énfasis3 2 6" xfId="3804"/>
    <cellStyle name="60% - Énfasis3 2 7" xfId="3805"/>
    <cellStyle name="60% - Énfasis3 2 8" xfId="3806"/>
    <cellStyle name="60% - Énfasis3 2 9" xfId="3807"/>
    <cellStyle name="60% - Énfasis3 3" xfId="3808"/>
    <cellStyle name="60% - Énfasis3 3 10" xfId="3809"/>
    <cellStyle name="60% - Énfasis3 3 11" xfId="3810"/>
    <cellStyle name="60% - Énfasis3 3 12" xfId="3811"/>
    <cellStyle name="60% - Énfasis3 3 13" xfId="3812"/>
    <cellStyle name="60% - Énfasis3 3 14" xfId="3813"/>
    <cellStyle name="60% - Énfasis3 3 2" xfId="3814"/>
    <cellStyle name="60% - Énfasis3 3 3" xfId="3815"/>
    <cellStyle name="60% - Énfasis3 3 4" xfId="3816"/>
    <cellStyle name="60% - Énfasis3 3 5" xfId="3817"/>
    <cellStyle name="60% - Énfasis3 3 6" xfId="3818"/>
    <cellStyle name="60% - Énfasis3 3 7" xfId="3819"/>
    <cellStyle name="60% - Énfasis3 3 8" xfId="3820"/>
    <cellStyle name="60% - Énfasis3 3 9" xfId="3821"/>
    <cellStyle name="60% - Énfasis3 4" xfId="3822"/>
    <cellStyle name="60% - Énfasis3 4 10" xfId="3823"/>
    <cellStyle name="60% - Énfasis3 4 11" xfId="3824"/>
    <cellStyle name="60% - Énfasis3 4 12" xfId="3825"/>
    <cellStyle name="60% - Énfasis3 4 13" xfId="3826"/>
    <cellStyle name="60% - Énfasis3 4 14" xfId="3827"/>
    <cellStyle name="60% - Énfasis3 4 2" xfId="3828"/>
    <cellStyle name="60% - Énfasis3 4 3" xfId="3829"/>
    <cellStyle name="60% - Énfasis3 4 4" xfId="3830"/>
    <cellStyle name="60% - Énfasis3 4 5" xfId="3831"/>
    <cellStyle name="60% - Énfasis3 4 6" xfId="3832"/>
    <cellStyle name="60% - Énfasis3 4 7" xfId="3833"/>
    <cellStyle name="60% - Énfasis3 4 8" xfId="3834"/>
    <cellStyle name="60% - Énfasis3 4 9" xfId="3835"/>
    <cellStyle name="60% - Énfasis3 5" xfId="3836"/>
    <cellStyle name="60% - Énfasis3 5 10" xfId="3837"/>
    <cellStyle name="60% - Énfasis3 5 11" xfId="3838"/>
    <cellStyle name="60% - Énfasis3 5 12" xfId="3839"/>
    <cellStyle name="60% - Énfasis3 5 13" xfId="3840"/>
    <cellStyle name="60% - Énfasis3 5 14" xfId="3841"/>
    <cellStyle name="60% - Énfasis3 5 2" xfId="3842"/>
    <cellStyle name="60% - Énfasis3 5 3" xfId="3843"/>
    <cellStyle name="60% - Énfasis3 5 4" xfId="3844"/>
    <cellStyle name="60% - Énfasis3 5 5" xfId="3845"/>
    <cellStyle name="60% - Énfasis3 5 6" xfId="3846"/>
    <cellStyle name="60% - Énfasis3 5 7" xfId="3847"/>
    <cellStyle name="60% - Énfasis3 5 8" xfId="3848"/>
    <cellStyle name="60% - Énfasis3 5 9" xfId="3849"/>
    <cellStyle name="60% - Énfasis3 6" xfId="3850"/>
    <cellStyle name="60% - Énfasis3 7" xfId="3851"/>
    <cellStyle name="60% - Énfasis3 8" xfId="3852"/>
    <cellStyle name="60% - Énfasis3 9" xfId="3853"/>
    <cellStyle name="60% - Énfasis4 10" xfId="3854"/>
    <cellStyle name="60% - Énfasis4 11" xfId="3855"/>
    <cellStyle name="60% - Énfasis4 12" xfId="3856"/>
    <cellStyle name="60% - Énfasis4 13" xfId="3857"/>
    <cellStyle name="60% - Énfasis4 14" xfId="3858"/>
    <cellStyle name="60% - Énfasis4 15" xfId="3859"/>
    <cellStyle name="60% - Énfasis4 16" xfId="3860"/>
    <cellStyle name="60% - Énfasis4 2" xfId="3861"/>
    <cellStyle name="60% - Énfasis4 2 10" xfId="3862"/>
    <cellStyle name="60% - Énfasis4 2 11" xfId="3863"/>
    <cellStyle name="60% - Énfasis4 2 12" xfId="3864"/>
    <cellStyle name="60% - Énfasis4 2 13" xfId="3865"/>
    <cellStyle name="60% - Énfasis4 2 14" xfId="3866"/>
    <cellStyle name="60% - Énfasis4 2 2" xfId="3867"/>
    <cellStyle name="60% - Énfasis4 2 3" xfId="3868"/>
    <cellStyle name="60% - Énfasis4 2 4" xfId="3869"/>
    <cellStyle name="60% - Énfasis4 2 5" xfId="3870"/>
    <cellStyle name="60% - Énfasis4 2 6" xfId="3871"/>
    <cellStyle name="60% - Énfasis4 2 7" xfId="3872"/>
    <cellStyle name="60% - Énfasis4 2 8" xfId="3873"/>
    <cellStyle name="60% - Énfasis4 2 9" xfId="3874"/>
    <cellStyle name="60% - Énfasis4 3" xfId="3875"/>
    <cellStyle name="60% - Énfasis4 3 10" xfId="3876"/>
    <cellStyle name="60% - Énfasis4 3 11" xfId="3877"/>
    <cellStyle name="60% - Énfasis4 3 12" xfId="3878"/>
    <cellStyle name="60% - Énfasis4 3 13" xfId="3879"/>
    <cellStyle name="60% - Énfasis4 3 14" xfId="3880"/>
    <cellStyle name="60% - Énfasis4 3 2" xfId="3881"/>
    <cellStyle name="60% - Énfasis4 3 3" xfId="3882"/>
    <cellStyle name="60% - Énfasis4 3 4" xfId="3883"/>
    <cellStyle name="60% - Énfasis4 3 5" xfId="3884"/>
    <cellStyle name="60% - Énfasis4 3 6" xfId="3885"/>
    <cellStyle name="60% - Énfasis4 3 7" xfId="3886"/>
    <cellStyle name="60% - Énfasis4 3 8" xfId="3887"/>
    <cellStyle name="60% - Énfasis4 3 9" xfId="3888"/>
    <cellStyle name="60% - Énfasis4 4" xfId="3889"/>
    <cellStyle name="60% - Énfasis4 4 10" xfId="3890"/>
    <cellStyle name="60% - Énfasis4 4 11" xfId="3891"/>
    <cellStyle name="60% - Énfasis4 4 12" xfId="3892"/>
    <cellStyle name="60% - Énfasis4 4 13" xfId="3893"/>
    <cellStyle name="60% - Énfasis4 4 14" xfId="3894"/>
    <cellStyle name="60% - Énfasis4 4 2" xfId="3895"/>
    <cellStyle name="60% - Énfasis4 4 3" xfId="3896"/>
    <cellStyle name="60% - Énfasis4 4 4" xfId="3897"/>
    <cellStyle name="60% - Énfasis4 4 5" xfId="3898"/>
    <cellStyle name="60% - Énfasis4 4 6" xfId="3899"/>
    <cellStyle name="60% - Énfasis4 4 7" xfId="3900"/>
    <cellStyle name="60% - Énfasis4 4 8" xfId="3901"/>
    <cellStyle name="60% - Énfasis4 4 9" xfId="3902"/>
    <cellStyle name="60% - Énfasis4 5" xfId="3903"/>
    <cellStyle name="60% - Énfasis4 5 10" xfId="3904"/>
    <cellStyle name="60% - Énfasis4 5 11" xfId="3905"/>
    <cellStyle name="60% - Énfasis4 5 12" xfId="3906"/>
    <cellStyle name="60% - Énfasis4 5 13" xfId="3907"/>
    <cellStyle name="60% - Énfasis4 5 14" xfId="3908"/>
    <cellStyle name="60% - Énfasis4 5 2" xfId="3909"/>
    <cellStyle name="60% - Énfasis4 5 3" xfId="3910"/>
    <cellStyle name="60% - Énfasis4 5 4" xfId="3911"/>
    <cellStyle name="60% - Énfasis4 5 5" xfId="3912"/>
    <cellStyle name="60% - Énfasis4 5 6" xfId="3913"/>
    <cellStyle name="60% - Énfasis4 5 7" xfId="3914"/>
    <cellStyle name="60% - Énfasis4 5 8" xfId="3915"/>
    <cellStyle name="60% - Énfasis4 5 9" xfId="3916"/>
    <cellStyle name="60% - Énfasis4 6" xfId="3917"/>
    <cellStyle name="60% - Énfasis4 7" xfId="3918"/>
    <cellStyle name="60% - Énfasis4 8" xfId="3919"/>
    <cellStyle name="60% - Énfasis4 9" xfId="3920"/>
    <cellStyle name="60% - Énfasis5 10" xfId="3921"/>
    <cellStyle name="60% - Énfasis5 11" xfId="3922"/>
    <cellStyle name="60% - Énfasis5 12" xfId="3923"/>
    <cellStyle name="60% - Énfasis5 13" xfId="3924"/>
    <cellStyle name="60% - Énfasis5 14" xfId="3925"/>
    <cellStyle name="60% - Énfasis5 15" xfId="3926"/>
    <cellStyle name="60% - Énfasis5 16" xfId="3927"/>
    <cellStyle name="60% - Énfasis5 2" xfId="3928"/>
    <cellStyle name="60% - Énfasis5 2 10" xfId="3929"/>
    <cellStyle name="60% - Énfasis5 2 11" xfId="3930"/>
    <cellStyle name="60% - Énfasis5 2 12" xfId="3931"/>
    <cellStyle name="60% - Énfasis5 2 13" xfId="3932"/>
    <cellStyle name="60% - Énfasis5 2 14" xfId="3933"/>
    <cellStyle name="60% - Énfasis5 2 2" xfId="3934"/>
    <cellStyle name="60% - Énfasis5 2 3" xfId="3935"/>
    <cellStyle name="60% - Énfasis5 2 4" xfId="3936"/>
    <cellStyle name="60% - Énfasis5 2 5" xfId="3937"/>
    <cellStyle name="60% - Énfasis5 2 6" xfId="3938"/>
    <cellStyle name="60% - Énfasis5 2 7" xfId="3939"/>
    <cellStyle name="60% - Énfasis5 2 8" xfId="3940"/>
    <cellStyle name="60% - Énfasis5 2 9" xfId="3941"/>
    <cellStyle name="60% - Énfasis5 3" xfId="3942"/>
    <cellStyle name="60% - Énfasis5 3 10" xfId="3943"/>
    <cellStyle name="60% - Énfasis5 3 11" xfId="3944"/>
    <cellStyle name="60% - Énfasis5 3 12" xfId="3945"/>
    <cellStyle name="60% - Énfasis5 3 13" xfId="3946"/>
    <cellStyle name="60% - Énfasis5 3 14" xfId="3947"/>
    <cellStyle name="60% - Énfasis5 3 2" xfId="3948"/>
    <cellStyle name="60% - Énfasis5 3 3" xfId="3949"/>
    <cellStyle name="60% - Énfasis5 3 4" xfId="3950"/>
    <cellStyle name="60% - Énfasis5 3 5" xfId="3951"/>
    <cellStyle name="60% - Énfasis5 3 6" xfId="3952"/>
    <cellStyle name="60% - Énfasis5 3 7" xfId="3953"/>
    <cellStyle name="60% - Énfasis5 3 8" xfId="3954"/>
    <cellStyle name="60% - Énfasis5 3 9" xfId="3955"/>
    <cellStyle name="60% - Énfasis5 4" xfId="3956"/>
    <cellStyle name="60% - Énfasis5 4 10" xfId="3957"/>
    <cellStyle name="60% - Énfasis5 4 11" xfId="3958"/>
    <cellStyle name="60% - Énfasis5 4 12" xfId="3959"/>
    <cellStyle name="60% - Énfasis5 4 13" xfId="3960"/>
    <cellStyle name="60% - Énfasis5 4 14" xfId="3961"/>
    <cellStyle name="60% - Énfasis5 4 2" xfId="3962"/>
    <cellStyle name="60% - Énfasis5 4 3" xfId="3963"/>
    <cellStyle name="60% - Énfasis5 4 4" xfId="3964"/>
    <cellStyle name="60% - Énfasis5 4 5" xfId="3965"/>
    <cellStyle name="60% - Énfasis5 4 6" xfId="3966"/>
    <cellStyle name="60% - Énfasis5 4 7" xfId="3967"/>
    <cellStyle name="60% - Énfasis5 4 8" xfId="3968"/>
    <cellStyle name="60% - Énfasis5 4 9" xfId="3969"/>
    <cellStyle name="60% - Énfasis5 5" xfId="3970"/>
    <cellStyle name="60% - Énfasis5 5 10" xfId="3971"/>
    <cellStyle name="60% - Énfasis5 5 11" xfId="3972"/>
    <cellStyle name="60% - Énfasis5 5 12" xfId="3973"/>
    <cellStyle name="60% - Énfasis5 5 13" xfId="3974"/>
    <cellStyle name="60% - Énfasis5 5 14" xfId="3975"/>
    <cellStyle name="60% - Énfasis5 5 2" xfId="3976"/>
    <cellStyle name="60% - Énfasis5 5 3" xfId="3977"/>
    <cellStyle name="60% - Énfasis5 5 4" xfId="3978"/>
    <cellStyle name="60% - Énfasis5 5 5" xfId="3979"/>
    <cellStyle name="60% - Énfasis5 5 6" xfId="3980"/>
    <cellStyle name="60% - Énfasis5 5 7" xfId="3981"/>
    <cellStyle name="60% - Énfasis5 5 8" xfId="3982"/>
    <cellStyle name="60% - Énfasis5 5 9" xfId="3983"/>
    <cellStyle name="60% - Énfasis5 6" xfId="3984"/>
    <cellStyle name="60% - Énfasis5 7" xfId="3985"/>
    <cellStyle name="60% - Énfasis5 8" xfId="3986"/>
    <cellStyle name="60% - Énfasis5 9" xfId="3987"/>
    <cellStyle name="60% - Énfasis6 10" xfId="3988"/>
    <cellStyle name="60% - Énfasis6 11" xfId="3989"/>
    <cellStyle name="60% - Énfasis6 12" xfId="3990"/>
    <cellStyle name="60% - Énfasis6 13" xfId="3991"/>
    <cellStyle name="60% - Énfasis6 14" xfId="3992"/>
    <cellStyle name="60% - Énfasis6 15" xfId="3993"/>
    <cellStyle name="60% - Énfasis6 16" xfId="3994"/>
    <cellStyle name="60% - Énfasis6 2" xfId="3995"/>
    <cellStyle name="60% - Énfasis6 2 10" xfId="3996"/>
    <cellStyle name="60% - Énfasis6 2 11" xfId="3997"/>
    <cellStyle name="60% - Énfasis6 2 12" xfId="3998"/>
    <cellStyle name="60% - Énfasis6 2 13" xfId="3999"/>
    <cellStyle name="60% - Énfasis6 2 14" xfId="4000"/>
    <cellStyle name="60% - Énfasis6 2 2" xfId="4001"/>
    <cellStyle name="60% - Énfasis6 2 3" xfId="4002"/>
    <cellStyle name="60% - Énfasis6 2 4" xfId="4003"/>
    <cellStyle name="60% - Énfasis6 2 5" xfId="4004"/>
    <cellStyle name="60% - Énfasis6 2 6" xfId="4005"/>
    <cellStyle name="60% - Énfasis6 2 7" xfId="4006"/>
    <cellStyle name="60% - Énfasis6 2 8" xfId="4007"/>
    <cellStyle name="60% - Énfasis6 2 9" xfId="4008"/>
    <cellStyle name="60% - Énfasis6 3" xfId="4009"/>
    <cellStyle name="60% - Énfasis6 3 10" xfId="4010"/>
    <cellStyle name="60% - Énfasis6 3 11" xfId="4011"/>
    <cellStyle name="60% - Énfasis6 3 12" xfId="4012"/>
    <cellStyle name="60% - Énfasis6 3 13" xfId="4013"/>
    <cellStyle name="60% - Énfasis6 3 14" xfId="4014"/>
    <cellStyle name="60% - Énfasis6 3 2" xfId="4015"/>
    <cellStyle name="60% - Énfasis6 3 3" xfId="4016"/>
    <cellStyle name="60% - Énfasis6 3 4" xfId="4017"/>
    <cellStyle name="60% - Énfasis6 3 5" xfId="4018"/>
    <cellStyle name="60% - Énfasis6 3 6" xfId="4019"/>
    <cellStyle name="60% - Énfasis6 3 7" xfId="4020"/>
    <cellStyle name="60% - Énfasis6 3 8" xfId="4021"/>
    <cellStyle name="60% - Énfasis6 3 9" xfId="4022"/>
    <cellStyle name="60% - Énfasis6 4" xfId="4023"/>
    <cellStyle name="60% - Énfasis6 4 10" xfId="4024"/>
    <cellStyle name="60% - Énfasis6 4 11" xfId="4025"/>
    <cellStyle name="60% - Énfasis6 4 12" xfId="4026"/>
    <cellStyle name="60% - Énfasis6 4 13" xfId="4027"/>
    <cellStyle name="60% - Énfasis6 4 14" xfId="4028"/>
    <cellStyle name="60% - Énfasis6 4 2" xfId="4029"/>
    <cellStyle name="60% - Énfasis6 4 3" xfId="4030"/>
    <cellStyle name="60% - Énfasis6 4 4" xfId="4031"/>
    <cellStyle name="60% - Énfasis6 4 5" xfId="4032"/>
    <cellStyle name="60% - Énfasis6 4 6" xfId="4033"/>
    <cellStyle name="60% - Énfasis6 4 7" xfId="4034"/>
    <cellStyle name="60% - Énfasis6 4 8" xfId="4035"/>
    <cellStyle name="60% - Énfasis6 4 9" xfId="4036"/>
    <cellStyle name="60% - Énfasis6 5" xfId="4037"/>
    <cellStyle name="60% - Énfasis6 5 10" xfId="4038"/>
    <cellStyle name="60% - Énfasis6 5 11" xfId="4039"/>
    <cellStyle name="60% - Énfasis6 5 12" xfId="4040"/>
    <cellStyle name="60% - Énfasis6 5 13" xfId="4041"/>
    <cellStyle name="60% - Énfasis6 5 14" xfId="4042"/>
    <cellStyle name="60% - Énfasis6 5 2" xfId="4043"/>
    <cellStyle name="60% - Énfasis6 5 3" xfId="4044"/>
    <cellStyle name="60% - Énfasis6 5 4" xfId="4045"/>
    <cellStyle name="60% - Énfasis6 5 5" xfId="4046"/>
    <cellStyle name="60% - Énfasis6 5 6" xfId="4047"/>
    <cellStyle name="60% - Énfasis6 5 7" xfId="4048"/>
    <cellStyle name="60% - Énfasis6 5 8" xfId="4049"/>
    <cellStyle name="60% - Énfasis6 5 9" xfId="4050"/>
    <cellStyle name="60% - Énfasis6 6" xfId="4051"/>
    <cellStyle name="60% - Énfasis6 7" xfId="4052"/>
    <cellStyle name="60% - Énfasis6 8" xfId="4053"/>
    <cellStyle name="60% - Énfasis6 9" xfId="4054"/>
    <cellStyle name="6mal" xfId="4055"/>
    <cellStyle name="9" xfId="4056"/>
    <cellStyle name="A3 297 x 420 mm" xfId="4057"/>
    <cellStyle name="A3 297 x 420 mm 2" xfId="4058"/>
    <cellStyle name="A3 297 x 420 mm 2 2" xfId="4059"/>
    <cellStyle name="A3 297 x 420 mm 3" xfId="4060"/>
    <cellStyle name="A3 297 x 420 mm 3 2" xfId="4061"/>
    <cellStyle name="aaa" xfId="4062"/>
    <cellStyle name="Accent1" xfId="4063"/>
    <cellStyle name="Accent1 2" xfId="4064"/>
    <cellStyle name="Accent1 2 10" xfId="4065"/>
    <cellStyle name="Accent1 2 11" xfId="4066"/>
    <cellStyle name="Accent1 2 12" xfId="4067"/>
    <cellStyle name="Accent1 2 13" xfId="4068"/>
    <cellStyle name="Accent1 2 14" xfId="4069"/>
    <cellStyle name="Accent1 2 15" xfId="4070"/>
    <cellStyle name="Accent1 2 2" xfId="4071"/>
    <cellStyle name="Accent1 2 3" xfId="4072"/>
    <cellStyle name="Accent1 2 4" xfId="4073"/>
    <cellStyle name="Accent1 2 5" xfId="4074"/>
    <cellStyle name="Accent1 2 6" xfId="4075"/>
    <cellStyle name="Accent1 2 7" xfId="4076"/>
    <cellStyle name="Accent1 2 8" xfId="4077"/>
    <cellStyle name="Accent1 2 9" xfId="4078"/>
    <cellStyle name="Accent1 3" xfId="4079"/>
    <cellStyle name="Accent1 4" xfId="4080"/>
    <cellStyle name="Accent1 5" xfId="4081"/>
    <cellStyle name="Accent1 6" xfId="4082"/>
    <cellStyle name="Accent2" xfId="4083"/>
    <cellStyle name="Accent2 2" xfId="4084"/>
    <cellStyle name="Accent2 2 10" xfId="4085"/>
    <cellStyle name="Accent2 2 11" xfId="4086"/>
    <cellStyle name="Accent2 2 12" xfId="4087"/>
    <cellStyle name="Accent2 2 13" xfId="4088"/>
    <cellStyle name="Accent2 2 14" xfId="4089"/>
    <cellStyle name="Accent2 2 15" xfId="4090"/>
    <cellStyle name="Accent2 2 2" xfId="4091"/>
    <cellStyle name="Accent2 2 3" xfId="4092"/>
    <cellStyle name="Accent2 2 4" xfId="4093"/>
    <cellStyle name="Accent2 2 5" xfId="4094"/>
    <cellStyle name="Accent2 2 6" xfId="4095"/>
    <cellStyle name="Accent2 2 7" xfId="4096"/>
    <cellStyle name="Accent2 2 8" xfId="4097"/>
    <cellStyle name="Accent2 2 9" xfId="4098"/>
    <cellStyle name="Accent2 3" xfId="4099"/>
    <cellStyle name="Accent2 4" xfId="4100"/>
    <cellStyle name="Accent2 5" xfId="4101"/>
    <cellStyle name="Accent2 6" xfId="4102"/>
    <cellStyle name="Accent3" xfId="4103"/>
    <cellStyle name="Accent3 2" xfId="4104"/>
    <cellStyle name="Accent3 2 10" xfId="4105"/>
    <cellStyle name="Accent3 2 11" xfId="4106"/>
    <cellStyle name="Accent3 2 12" xfId="4107"/>
    <cellStyle name="Accent3 2 13" xfId="4108"/>
    <cellStyle name="Accent3 2 14" xfId="4109"/>
    <cellStyle name="Accent3 2 15" xfId="4110"/>
    <cellStyle name="Accent3 2 2" xfId="4111"/>
    <cellStyle name="Accent3 2 3" xfId="4112"/>
    <cellStyle name="Accent3 2 4" xfId="4113"/>
    <cellStyle name="Accent3 2 5" xfId="4114"/>
    <cellStyle name="Accent3 2 6" xfId="4115"/>
    <cellStyle name="Accent3 2 7" xfId="4116"/>
    <cellStyle name="Accent3 2 8" xfId="4117"/>
    <cellStyle name="Accent3 2 9" xfId="4118"/>
    <cellStyle name="Accent3 3" xfId="4119"/>
    <cellStyle name="Accent3 4" xfId="4120"/>
    <cellStyle name="Accent3 5" xfId="4121"/>
    <cellStyle name="Accent3 6" xfId="4122"/>
    <cellStyle name="Accent4" xfId="4123"/>
    <cellStyle name="Accent4 2" xfId="4124"/>
    <cellStyle name="Accent4 2 10" xfId="4125"/>
    <cellStyle name="Accent4 2 11" xfId="4126"/>
    <cellStyle name="Accent4 2 12" xfId="4127"/>
    <cellStyle name="Accent4 2 13" xfId="4128"/>
    <cellStyle name="Accent4 2 14" xfId="4129"/>
    <cellStyle name="Accent4 2 15" xfId="4130"/>
    <cellStyle name="Accent4 2 2" xfId="4131"/>
    <cellStyle name="Accent4 2 3" xfId="4132"/>
    <cellStyle name="Accent4 2 4" xfId="4133"/>
    <cellStyle name="Accent4 2 5" xfId="4134"/>
    <cellStyle name="Accent4 2 6" xfId="4135"/>
    <cellStyle name="Accent4 2 7" xfId="4136"/>
    <cellStyle name="Accent4 2 8" xfId="4137"/>
    <cellStyle name="Accent4 2 9" xfId="4138"/>
    <cellStyle name="Accent4 3" xfId="4139"/>
    <cellStyle name="Accent4 4" xfId="4140"/>
    <cellStyle name="Accent4 5" xfId="4141"/>
    <cellStyle name="Accent4 6" xfId="4142"/>
    <cellStyle name="Accent5" xfId="4143"/>
    <cellStyle name="Accent5 2" xfId="4144"/>
    <cellStyle name="Accent5 2 10" xfId="4145"/>
    <cellStyle name="Accent5 2 11" xfId="4146"/>
    <cellStyle name="Accent5 2 12" xfId="4147"/>
    <cellStyle name="Accent5 2 13" xfId="4148"/>
    <cellStyle name="Accent5 2 14" xfId="4149"/>
    <cellStyle name="Accent5 2 15" xfId="4150"/>
    <cellStyle name="Accent5 2 2" xfId="4151"/>
    <cellStyle name="Accent5 2 3" xfId="4152"/>
    <cellStyle name="Accent5 2 4" xfId="4153"/>
    <cellStyle name="Accent5 2 5" xfId="4154"/>
    <cellStyle name="Accent5 2 6" xfId="4155"/>
    <cellStyle name="Accent5 2 7" xfId="4156"/>
    <cellStyle name="Accent5 2 8" xfId="4157"/>
    <cellStyle name="Accent5 2 9" xfId="4158"/>
    <cellStyle name="Accent5 3" xfId="4159"/>
    <cellStyle name="Accent5 4" xfId="4160"/>
    <cellStyle name="Accent5 5" xfId="4161"/>
    <cellStyle name="Accent5 6" xfId="4162"/>
    <cellStyle name="Accent6" xfId="4163"/>
    <cellStyle name="Accent6 2" xfId="4164"/>
    <cellStyle name="Accent6 2 10" xfId="4165"/>
    <cellStyle name="Accent6 2 11" xfId="4166"/>
    <cellStyle name="Accent6 2 12" xfId="4167"/>
    <cellStyle name="Accent6 2 13" xfId="4168"/>
    <cellStyle name="Accent6 2 14" xfId="4169"/>
    <cellStyle name="Accent6 2 15" xfId="4170"/>
    <cellStyle name="Accent6 2 2" xfId="4171"/>
    <cellStyle name="Accent6 2 3" xfId="4172"/>
    <cellStyle name="Accent6 2 4" xfId="4173"/>
    <cellStyle name="Accent6 2 5" xfId="4174"/>
    <cellStyle name="Accent6 2 6" xfId="4175"/>
    <cellStyle name="Accent6 2 7" xfId="4176"/>
    <cellStyle name="Accent6 2 8" xfId="4177"/>
    <cellStyle name="Accent6 2 9" xfId="4178"/>
    <cellStyle name="Accent6 3" xfId="4179"/>
    <cellStyle name="Accent6 4" xfId="4180"/>
    <cellStyle name="Accent6 5" xfId="4181"/>
    <cellStyle name="Accent6 6" xfId="4182"/>
    <cellStyle name="Actual Date" xfId="4183"/>
    <cellStyle name="Admin" xfId="4184"/>
    <cellStyle name="Advanced Medical Solutions Group plc (AIM:AMS) - Monthly Forward P/E (NTM)Style" xfId="4185"/>
    <cellStyle name="AFE" xfId="4186"/>
    <cellStyle name="Akcent 1" xfId="4187"/>
    <cellStyle name="Akcent 2" xfId="4188"/>
    <cellStyle name="Akcent 3" xfId="4189"/>
    <cellStyle name="Akcent 4" xfId="4190"/>
    <cellStyle name="Akcent 5" xfId="4191"/>
    <cellStyle name="Akcent 6" xfId="4192"/>
    <cellStyle name="Align Technology Inc. (NasdaqGS:ALGN) - Monthly Forward P/E (NTM)Style" xfId="4193"/>
    <cellStyle name="ANCLAS,REZONES Y SUS PARTES,DE FUNDICION,DE HIERRO O DE ACERO" xfId="4194"/>
    <cellStyle name="args.style" xfId="4195"/>
    <cellStyle name="Arial 10" xfId="4196"/>
    <cellStyle name="Arial 12" xfId="4197"/>
    <cellStyle name="ARIAL NARROW" xfId="4198"/>
    <cellStyle name="Arreg" xfId="4199"/>
    <cellStyle name="ÄÞ¸¶ [0]_±âÅ¸" xfId="4200"/>
    <cellStyle name="ÄÞ¸¶_±âÅ¸" xfId="4201"/>
    <cellStyle name="AttributionsStyle" xfId="4202"/>
    <cellStyle name="auf tausender" xfId="4203"/>
    <cellStyle name="Avertissement" xfId="4204"/>
    <cellStyle name="b Highlight 2 Line" xfId="4205"/>
    <cellStyle name="BackGround" xfId="4206"/>
    <cellStyle name="Bad" xfId="4207"/>
    <cellStyle name="Bad 2" xfId="4208"/>
    <cellStyle name="Bad 2 10" xfId="4209"/>
    <cellStyle name="Bad 2 11" xfId="4210"/>
    <cellStyle name="Bad 2 12" xfId="4211"/>
    <cellStyle name="Bad 2 13" xfId="4212"/>
    <cellStyle name="Bad 2 14" xfId="4213"/>
    <cellStyle name="Bad 2 15" xfId="4214"/>
    <cellStyle name="Bad 2 2" xfId="4215"/>
    <cellStyle name="Bad 2 3" xfId="4216"/>
    <cellStyle name="Bad 2 4" xfId="4217"/>
    <cellStyle name="Bad 2 5" xfId="4218"/>
    <cellStyle name="Bad 2 6" xfId="4219"/>
    <cellStyle name="Bad 2 7" xfId="4220"/>
    <cellStyle name="Bad 2 8" xfId="4221"/>
    <cellStyle name="Bad 2 9" xfId="4222"/>
    <cellStyle name="Bad 3" xfId="4223"/>
    <cellStyle name="Bad 4" xfId="4224"/>
    <cellStyle name="Bad 5" xfId="4225"/>
    <cellStyle name="Bad 6" xfId="4226"/>
    <cellStyle name="Banner" xfId="4227"/>
    <cellStyle name="BE Pickup Link" xfId="4228"/>
    <cellStyle name="Bidvest Group Ltd. (JSE:BVT) - Share PricingStyle" xfId="4229"/>
    <cellStyle name="BlackStrike" xfId="4230"/>
    <cellStyle name="BlackText" xfId="4231"/>
    <cellStyle name="blank" xfId="4232"/>
    <cellStyle name="Blank [$]" xfId="4233"/>
    <cellStyle name="Blank [,]" xfId="4234"/>
    <cellStyle name="Blank [1%]" xfId="4235"/>
    <cellStyle name="Blank [2%]" xfId="4236"/>
    <cellStyle name="blau" xfId="4237"/>
    <cellStyle name="blue" xfId="4238"/>
    <cellStyle name="BoldText" xfId="4239"/>
    <cellStyle name="Border Heavy" xfId="4240"/>
    <cellStyle name="Border Heavy 2" xfId="4241"/>
    <cellStyle name="Border Heavy 2 2" xfId="4242"/>
    <cellStyle name="Border Thin" xfId="4243"/>
    <cellStyle name="Border Thin 10" xfId="4244"/>
    <cellStyle name="Border Thin 11" xfId="4245"/>
    <cellStyle name="Border Thin 12" xfId="4246"/>
    <cellStyle name="Border Thin 13" xfId="4247"/>
    <cellStyle name="Border Thin 14" xfId="4248"/>
    <cellStyle name="Border Thin 2" xfId="4249"/>
    <cellStyle name="Border Thin 2 10" xfId="4250"/>
    <cellStyle name="Border Thin 2 11" xfId="4251"/>
    <cellStyle name="Border Thin 2 12" xfId="4252"/>
    <cellStyle name="Border Thin 2 13" xfId="4253"/>
    <cellStyle name="Border Thin 2 2" xfId="4254"/>
    <cellStyle name="Border Thin 2 3" xfId="4255"/>
    <cellStyle name="Border Thin 2 4" xfId="4256"/>
    <cellStyle name="Border Thin 2 5" xfId="4257"/>
    <cellStyle name="Border Thin 2 6" xfId="4258"/>
    <cellStyle name="Border Thin 2 7" xfId="4259"/>
    <cellStyle name="Border Thin 2 8" xfId="4260"/>
    <cellStyle name="Border Thin 2 9" xfId="4261"/>
    <cellStyle name="Border Thin 3" xfId="4262"/>
    <cellStyle name="Border Thin 4" xfId="4263"/>
    <cellStyle name="Border Thin 5" xfId="4264"/>
    <cellStyle name="Border Thin 6" xfId="4265"/>
    <cellStyle name="Border Thin 7" xfId="4266"/>
    <cellStyle name="Border Thin 8" xfId="4267"/>
    <cellStyle name="Border Thin 9" xfId="4268"/>
    <cellStyle name="BPS" xfId="4269"/>
    <cellStyle name="British Pound" xfId="4270"/>
    <cellStyle name="Buena 10" xfId="4271"/>
    <cellStyle name="Buena 11" xfId="4272"/>
    <cellStyle name="Buena 12" xfId="4273"/>
    <cellStyle name="Buena 13" xfId="4274"/>
    <cellStyle name="Buena 14" xfId="4275"/>
    <cellStyle name="Buena 15" xfId="4276"/>
    <cellStyle name="Buena 16" xfId="4277"/>
    <cellStyle name="Buena 2" xfId="4278"/>
    <cellStyle name="Buena 2 10" xfId="4279"/>
    <cellStyle name="Buena 2 11" xfId="4280"/>
    <cellStyle name="Buena 2 12" xfId="4281"/>
    <cellStyle name="Buena 2 13" xfId="4282"/>
    <cellStyle name="Buena 2 14" xfId="4283"/>
    <cellStyle name="Buena 2 2" xfId="4284"/>
    <cellStyle name="Buena 2 3" xfId="4285"/>
    <cellStyle name="Buena 2 4" xfId="4286"/>
    <cellStyle name="Buena 2 5" xfId="4287"/>
    <cellStyle name="Buena 2 6" xfId="4288"/>
    <cellStyle name="Buena 2 7" xfId="4289"/>
    <cellStyle name="Buena 2 8" xfId="4290"/>
    <cellStyle name="Buena 2 9" xfId="4291"/>
    <cellStyle name="Buena 3" xfId="4292"/>
    <cellStyle name="Buena 3 10" xfId="4293"/>
    <cellStyle name="Buena 3 11" xfId="4294"/>
    <cellStyle name="Buena 3 12" xfId="4295"/>
    <cellStyle name="Buena 3 13" xfId="4296"/>
    <cellStyle name="Buena 3 14" xfId="4297"/>
    <cellStyle name="Buena 3 2" xfId="4298"/>
    <cellStyle name="Buena 3 3" xfId="4299"/>
    <cellStyle name="Buena 3 4" xfId="4300"/>
    <cellStyle name="Buena 3 5" xfId="4301"/>
    <cellStyle name="Buena 3 6" xfId="4302"/>
    <cellStyle name="Buena 3 7" xfId="4303"/>
    <cellStyle name="Buena 3 8" xfId="4304"/>
    <cellStyle name="Buena 3 9" xfId="4305"/>
    <cellStyle name="Buena 4" xfId="4306"/>
    <cellStyle name="Buena 4 10" xfId="4307"/>
    <cellStyle name="Buena 4 11" xfId="4308"/>
    <cellStyle name="Buena 4 12" xfId="4309"/>
    <cellStyle name="Buena 4 13" xfId="4310"/>
    <cellStyle name="Buena 4 14" xfId="4311"/>
    <cellStyle name="Buena 4 2" xfId="4312"/>
    <cellStyle name="Buena 4 3" xfId="4313"/>
    <cellStyle name="Buena 4 4" xfId="4314"/>
    <cellStyle name="Buena 4 5" xfId="4315"/>
    <cellStyle name="Buena 4 6" xfId="4316"/>
    <cellStyle name="Buena 4 7" xfId="4317"/>
    <cellStyle name="Buena 4 8" xfId="4318"/>
    <cellStyle name="Buena 4 9" xfId="4319"/>
    <cellStyle name="Buena 5" xfId="4320"/>
    <cellStyle name="Buena 5 10" xfId="4321"/>
    <cellStyle name="Buena 5 11" xfId="4322"/>
    <cellStyle name="Buena 5 12" xfId="4323"/>
    <cellStyle name="Buena 5 13" xfId="4324"/>
    <cellStyle name="Buena 5 14" xfId="4325"/>
    <cellStyle name="Buena 5 2" xfId="4326"/>
    <cellStyle name="Buena 5 3" xfId="4327"/>
    <cellStyle name="Buena 5 4" xfId="4328"/>
    <cellStyle name="Buena 5 5" xfId="4329"/>
    <cellStyle name="Buena 5 6" xfId="4330"/>
    <cellStyle name="Buena 5 7" xfId="4331"/>
    <cellStyle name="Buena 5 8" xfId="4332"/>
    <cellStyle name="Buena 5 9" xfId="4333"/>
    <cellStyle name="Buena 6" xfId="4334"/>
    <cellStyle name="Buena 7" xfId="4335"/>
    <cellStyle name="Buena 8" xfId="4336"/>
    <cellStyle name="Buena 9" xfId="4337"/>
    <cellStyle name="BvDAddIn_Currency" xfId="4338"/>
    <cellStyle name="c Highlight 1 Line" xfId="4339"/>
    <cellStyle name="Ç¥ÁØ_¿ù°£¿ä¾àº¸°í" xfId="4340"/>
    <cellStyle name="Cabecera 1" xfId="4341"/>
    <cellStyle name="Cabecera 2" xfId="4342"/>
    <cellStyle name="Calc" xfId="4343"/>
    <cellStyle name="Calc %" xfId="4344"/>
    <cellStyle name="Calc alt" xfId="4345"/>
    <cellStyle name="CALC Amount" xfId="4346"/>
    <cellStyle name="CALC Amount [1]" xfId="4347"/>
    <cellStyle name="CALC Amount [2]" xfId="4348"/>
    <cellStyle name="CALC Amount Total" xfId="4349"/>
    <cellStyle name="CALC Amount Total [1]" xfId="4350"/>
    <cellStyle name="CALC Amount Total [2]" xfId="4351"/>
    <cellStyle name="CALC Currency" xfId="4352"/>
    <cellStyle name="Calc Currency (0)" xfId="4353"/>
    <cellStyle name="Calc Currency (2)" xfId="4354"/>
    <cellStyle name="CALC Currency [1]" xfId="4355"/>
    <cellStyle name="CALC Currency [2]" xfId="4356"/>
    <cellStyle name="CALC Currency Total" xfId="4357"/>
    <cellStyle name="CALC Currency Total [1]" xfId="4358"/>
    <cellStyle name="CALC Currency Total [2]" xfId="4359"/>
    <cellStyle name="CALC Date Long" xfId="4360"/>
    <cellStyle name="CALC Date Short" xfId="4361"/>
    <cellStyle name="CALC Percent" xfId="4362"/>
    <cellStyle name="Calc Percent (0)" xfId="4363"/>
    <cellStyle name="Calc Percent (1)" xfId="4364"/>
    <cellStyle name="Calc Percent (2)" xfId="4365"/>
    <cellStyle name="CALC Percent [1]" xfId="4366"/>
    <cellStyle name="CALC Percent [2]" xfId="4367"/>
    <cellStyle name="CALC Percent Total" xfId="4368"/>
    <cellStyle name="CALC Percent Total [1]" xfId="4369"/>
    <cellStyle name="CALC Percent Total [2]" xfId="4370"/>
    <cellStyle name="Calc Units (0)" xfId="4371"/>
    <cellStyle name="Calc Units (1)" xfId="4372"/>
    <cellStyle name="Calc Units (2)" xfId="4373"/>
    <cellStyle name="Calcul" xfId="4374"/>
    <cellStyle name="Calculation" xfId="4375"/>
    <cellStyle name="Calculation 2" xfId="4376"/>
    <cellStyle name="Calculation 2 10" xfId="4377"/>
    <cellStyle name="Calculation 2 11" xfId="4378"/>
    <cellStyle name="Calculation 2 12" xfId="4379"/>
    <cellStyle name="Calculation 2 13" xfId="4380"/>
    <cellStyle name="Calculation 2 14" xfId="4381"/>
    <cellStyle name="Calculation 2 15" xfId="4382"/>
    <cellStyle name="Calculation 2 16" xfId="4383"/>
    <cellStyle name="Calculation 2 2" xfId="4384"/>
    <cellStyle name="Calculation 2 3" xfId="4385"/>
    <cellStyle name="Calculation 2 4" xfId="4386"/>
    <cellStyle name="Calculation 2 5" xfId="4387"/>
    <cellStyle name="Calculation 2 6" xfId="4388"/>
    <cellStyle name="Calculation 2 7" xfId="4389"/>
    <cellStyle name="Calculation 2 8" xfId="4390"/>
    <cellStyle name="Calculation 2 9" xfId="4391"/>
    <cellStyle name="Calculation 3" xfId="4392"/>
    <cellStyle name="Calculation 3 2" xfId="4393"/>
    <cellStyle name="Calculation 4" xfId="4394"/>
    <cellStyle name="Calculation 5" xfId="4395"/>
    <cellStyle name="Calculation 6" xfId="4396"/>
    <cellStyle name="Cálculo 10" xfId="4397"/>
    <cellStyle name="Cálculo 11" xfId="4398"/>
    <cellStyle name="Cálculo 12" xfId="4399"/>
    <cellStyle name="Cálculo 13" xfId="4400"/>
    <cellStyle name="Cálculo 14" xfId="4401"/>
    <cellStyle name="Cálculo 15" xfId="4402"/>
    <cellStyle name="Cálculo 16" xfId="4403"/>
    <cellStyle name="Cálculo 2" xfId="4404"/>
    <cellStyle name="Cálculo 2 10" xfId="4405"/>
    <cellStyle name="Cálculo 2 10 2" xfId="4406"/>
    <cellStyle name="Cálculo 2 10 2 2" xfId="4407"/>
    <cellStyle name="Cálculo 2 11" xfId="4408"/>
    <cellStyle name="Cálculo 2 11 2" xfId="4409"/>
    <cellStyle name="Cálculo 2 11 2 2" xfId="4410"/>
    <cellStyle name="Cálculo 2 12" xfId="4411"/>
    <cellStyle name="Cálculo 2 12 2" xfId="4412"/>
    <cellStyle name="Cálculo 2 12 2 2" xfId="4413"/>
    <cellStyle name="Cálculo 2 13" xfId="4414"/>
    <cellStyle name="Cálculo 2 13 2" xfId="4415"/>
    <cellStyle name="Cálculo 2 13 2 2" xfId="4416"/>
    <cellStyle name="Cálculo 2 14" xfId="4417"/>
    <cellStyle name="Cálculo 2 14 2" xfId="4418"/>
    <cellStyle name="Cálculo 2 14 2 2" xfId="4419"/>
    <cellStyle name="Cálculo 2 15" xfId="4420"/>
    <cellStyle name="Cálculo 2 15 2" xfId="4421"/>
    <cellStyle name="Cálculo 2 2" xfId="4422"/>
    <cellStyle name="Cálculo 2 2 2" xfId="4423"/>
    <cellStyle name="Cálculo 2 2 2 2" xfId="4424"/>
    <cellStyle name="Cálculo 2 3" xfId="4425"/>
    <cellStyle name="Cálculo 2 3 2" xfId="4426"/>
    <cellStyle name="Cálculo 2 3 2 2" xfId="4427"/>
    <cellStyle name="Cálculo 2 4" xfId="4428"/>
    <cellStyle name="Cálculo 2 4 2" xfId="4429"/>
    <cellStyle name="Cálculo 2 4 2 2" xfId="4430"/>
    <cellStyle name="Cálculo 2 5" xfId="4431"/>
    <cellStyle name="Cálculo 2 5 2" xfId="4432"/>
    <cellStyle name="Cálculo 2 5 2 2" xfId="4433"/>
    <cellStyle name="Cálculo 2 6" xfId="4434"/>
    <cellStyle name="Cálculo 2 6 2" xfId="4435"/>
    <cellStyle name="Cálculo 2 6 2 2" xfId="4436"/>
    <cellStyle name="Cálculo 2 7" xfId="4437"/>
    <cellStyle name="Cálculo 2 7 2" xfId="4438"/>
    <cellStyle name="Cálculo 2 7 2 2" xfId="4439"/>
    <cellStyle name="Cálculo 2 8" xfId="4440"/>
    <cellStyle name="Cálculo 2 8 2" xfId="4441"/>
    <cellStyle name="Cálculo 2 8 2 2" xfId="4442"/>
    <cellStyle name="Cálculo 2 9" xfId="4443"/>
    <cellStyle name="Cálculo 2 9 2" xfId="4444"/>
    <cellStyle name="Cálculo 2 9 2 2" xfId="4445"/>
    <cellStyle name="Cálculo 3" xfId="4446"/>
    <cellStyle name="Cálculo 3 10" xfId="4447"/>
    <cellStyle name="Cálculo 3 10 2" xfId="4448"/>
    <cellStyle name="Cálculo 3 10 2 2" xfId="4449"/>
    <cellStyle name="Cálculo 3 11" xfId="4450"/>
    <cellStyle name="Cálculo 3 11 2" xfId="4451"/>
    <cellStyle name="Cálculo 3 11 2 2" xfId="4452"/>
    <cellStyle name="Cálculo 3 12" xfId="4453"/>
    <cellStyle name="Cálculo 3 12 2" xfId="4454"/>
    <cellStyle name="Cálculo 3 12 2 2" xfId="4455"/>
    <cellStyle name="Cálculo 3 13" xfId="4456"/>
    <cellStyle name="Cálculo 3 13 2" xfId="4457"/>
    <cellStyle name="Cálculo 3 13 2 2" xfId="4458"/>
    <cellStyle name="Cálculo 3 14" xfId="4459"/>
    <cellStyle name="Cálculo 3 14 2" xfId="4460"/>
    <cellStyle name="Cálculo 3 14 2 2" xfId="4461"/>
    <cellStyle name="Cálculo 3 15" xfId="4462"/>
    <cellStyle name="Cálculo 3 15 2" xfId="4463"/>
    <cellStyle name="Cálculo 3 2" xfId="4464"/>
    <cellStyle name="Cálculo 3 2 2" xfId="4465"/>
    <cellStyle name="Cálculo 3 2 2 2" xfId="4466"/>
    <cellStyle name="Cálculo 3 3" xfId="4467"/>
    <cellStyle name="Cálculo 3 3 2" xfId="4468"/>
    <cellStyle name="Cálculo 3 3 2 2" xfId="4469"/>
    <cellStyle name="Cálculo 3 4" xfId="4470"/>
    <cellStyle name="Cálculo 3 4 2" xfId="4471"/>
    <cellStyle name="Cálculo 3 4 2 2" xfId="4472"/>
    <cellStyle name="Cálculo 3 5" xfId="4473"/>
    <cellStyle name="Cálculo 3 5 2" xfId="4474"/>
    <cellStyle name="Cálculo 3 5 2 2" xfId="4475"/>
    <cellStyle name="Cálculo 3 6" xfId="4476"/>
    <cellStyle name="Cálculo 3 6 2" xfId="4477"/>
    <cellStyle name="Cálculo 3 6 2 2" xfId="4478"/>
    <cellStyle name="Cálculo 3 7" xfId="4479"/>
    <cellStyle name="Cálculo 3 7 2" xfId="4480"/>
    <cellStyle name="Cálculo 3 7 2 2" xfId="4481"/>
    <cellStyle name="Cálculo 3 8" xfId="4482"/>
    <cellStyle name="Cálculo 3 8 2" xfId="4483"/>
    <cellStyle name="Cálculo 3 8 2 2" xfId="4484"/>
    <cellStyle name="Cálculo 3 9" xfId="4485"/>
    <cellStyle name="Cálculo 3 9 2" xfId="4486"/>
    <cellStyle name="Cálculo 3 9 2 2" xfId="4487"/>
    <cellStyle name="Cálculo 4" xfId="4488"/>
    <cellStyle name="Cálculo 4 10" xfId="4489"/>
    <cellStyle name="Cálculo 4 10 2" xfId="4490"/>
    <cellStyle name="Cálculo 4 10 2 2" xfId="4491"/>
    <cellStyle name="Cálculo 4 11" xfId="4492"/>
    <cellStyle name="Cálculo 4 11 2" xfId="4493"/>
    <cellStyle name="Cálculo 4 11 2 2" xfId="4494"/>
    <cellStyle name="Cálculo 4 12" xfId="4495"/>
    <cellStyle name="Cálculo 4 12 2" xfId="4496"/>
    <cellStyle name="Cálculo 4 12 2 2" xfId="4497"/>
    <cellStyle name="Cálculo 4 13" xfId="4498"/>
    <cellStyle name="Cálculo 4 13 2" xfId="4499"/>
    <cellStyle name="Cálculo 4 13 2 2" xfId="4500"/>
    <cellStyle name="Cálculo 4 14" xfId="4501"/>
    <cellStyle name="Cálculo 4 14 2" xfId="4502"/>
    <cellStyle name="Cálculo 4 14 2 2" xfId="4503"/>
    <cellStyle name="Cálculo 4 15" xfId="4504"/>
    <cellStyle name="Cálculo 4 15 2" xfId="4505"/>
    <cellStyle name="Cálculo 4 2" xfId="4506"/>
    <cellStyle name="Cálculo 4 2 2" xfId="4507"/>
    <cellStyle name="Cálculo 4 2 2 2" xfId="4508"/>
    <cellStyle name="Cálculo 4 3" xfId="4509"/>
    <cellStyle name="Cálculo 4 3 2" xfId="4510"/>
    <cellStyle name="Cálculo 4 3 2 2" xfId="4511"/>
    <cellStyle name="Cálculo 4 4" xfId="4512"/>
    <cellStyle name="Cálculo 4 4 2" xfId="4513"/>
    <cellStyle name="Cálculo 4 4 2 2" xfId="4514"/>
    <cellStyle name="Cálculo 4 5" xfId="4515"/>
    <cellStyle name="Cálculo 4 5 2" xfId="4516"/>
    <cellStyle name="Cálculo 4 5 2 2" xfId="4517"/>
    <cellStyle name="Cálculo 4 6" xfId="4518"/>
    <cellStyle name="Cálculo 4 6 2" xfId="4519"/>
    <cellStyle name="Cálculo 4 6 2 2" xfId="4520"/>
    <cellStyle name="Cálculo 4 7" xfId="4521"/>
    <cellStyle name="Cálculo 4 7 2" xfId="4522"/>
    <cellStyle name="Cálculo 4 7 2 2" xfId="4523"/>
    <cellStyle name="Cálculo 4 8" xfId="4524"/>
    <cellStyle name="Cálculo 4 8 2" xfId="4525"/>
    <cellStyle name="Cálculo 4 8 2 2" xfId="4526"/>
    <cellStyle name="Cálculo 4 9" xfId="4527"/>
    <cellStyle name="Cálculo 4 9 2" xfId="4528"/>
    <cellStyle name="Cálculo 4 9 2 2" xfId="4529"/>
    <cellStyle name="Cálculo 5" xfId="4530"/>
    <cellStyle name="Cálculo 5 10" xfId="4531"/>
    <cellStyle name="Cálculo 5 10 2" xfId="4532"/>
    <cellStyle name="Cálculo 5 10 2 2" xfId="4533"/>
    <cellStyle name="Cálculo 5 11" xfId="4534"/>
    <cellStyle name="Cálculo 5 11 2" xfId="4535"/>
    <cellStyle name="Cálculo 5 11 2 2" xfId="4536"/>
    <cellStyle name="Cálculo 5 12" xfId="4537"/>
    <cellStyle name="Cálculo 5 12 2" xfId="4538"/>
    <cellStyle name="Cálculo 5 12 2 2" xfId="4539"/>
    <cellStyle name="Cálculo 5 13" xfId="4540"/>
    <cellStyle name="Cálculo 5 13 2" xfId="4541"/>
    <cellStyle name="Cálculo 5 13 2 2" xfId="4542"/>
    <cellStyle name="Cálculo 5 14" xfId="4543"/>
    <cellStyle name="Cálculo 5 14 2" xfId="4544"/>
    <cellStyle name="Cálculo 5 14 2 2" xfId="4545"/>
    <cellStyle name="Cálculo 5 15" xfId="4546"/>
    <cellStyle name="Cálculo 5 15 2" xfId="4547"/>
    <cellStyle name="Cálculo 5 2" xfId="4548"/>
    <cellStyle name="Cálculo 5 2 2" xfId="4549"/>
    <cellStyle name="Cálculo 5 2 2 2" xfId="4550"/>
    <cellStyle name="Cálculo 5 3" xfId="4551"/>
    <cellStyle name="Cálculo 5 3 2" xfId="4552"/>
    <cellStyle name="Cálculo 5 3 2 2" xfId="4553"/>
    <cellStyle name="Cálculo 5 4" xfId="4554"/>
    <cellStyle name="Cálculo 5 4 2" xfId="4555"/>
    <cellStyle name="Cálculo 5 4 2 2" xfId="4556"/>
    <cellStyle name="Cálculo 5 5" xfId="4557"/>
    <cellStyle name="Cálculo 5 5 2" xfId="4558"/>
    <cellStyle name="Cálculo 5 5 2 2" xfId="4559"/>
    <cellStyle name="Cálculo 5 6" xfId="4560"/>
    <cellStyle name="Cálculo 5 6 2" xfId="4561"/>
    <cellStyle name="Cálculo 5 6 2 2" xfId="4562"/>
    <cellStyle name="Cálculo 5 7" xfId="4563"/>
    <cellStyle name="Cálculo 5 7 2" xfId="4564"/>
    <cellStyle name="Cálculo 5 7 2 2" xfId="4565"/>
    <cellStyle name="Cálculo 5 8" xfId="4566"/>
    <cellStyle name="Cálculo 5 8 2" xfId="4567"/>
    <cellStyle name="Cálculo 5 8 2 2" xfId="4568"/>
    <cellStyle name="Cálculo 5 9" xfId="4569"/>
    <cellStyle name="Cálculo 5 9 2" xfId="4570"/>
    <cellStyle name="Cálculo 5 9 2 2" xfId="4571"/>
    <cellStyle name="Cálculo 6" xfId="4572"/>
    <cellStyle name="Cálculo 7" xfId="4573"/>
    <cellStyle name="Cálculo 8" xfId="4574"/>
    <cellStyle name="Cálculo 9" xfId="4575"/>
    <cellStyle name="Cancel" xfId="4576"/>
    <cellStyle name="Cancel 2" xfId="4577"/>
    <cellStyle name="Cancel 2 2" xfId="4578"/>
    <cellStyle name="Cancel 3" xfId="4579"/>
    <cellStyle name="Cancel 3 2" xfId="4580"/>
    <cellStyle name="Case" xfId="4581"/>
    <cellStyle name="category" xfId="4582"/>
    <cellStyle name="Celda de comprobación 10" xfId="4583"/>
    <cellStyle name="Celda de comprobación 11" xfId="4584"/>
    <cellStyle name="Celda de comprobación 12" xfId="4585"/>
    <cellStyle name="Celda de comprobación 13" xfId="4586"/>
    <cellStyle name="Celda de comprobación 14" xfId="4587"/>
    <cellStyle name="Celda de comprobación 15" xfId="4588"/>
    <cellStyle name="Celda de comprobación 16" xfId="4589"/>
    <cellStyle name="Celda de comprobación 2" xfId="4590"/>
    <cellStyle name="Celda de comprobación 2 10" xfId="4591"/>
    <cellStyle name="Celda de comprobación 2 11" xfId="4592"/>
    <cellStyle name="Celda de comprobación 2 12" xfId="4593"/>
    <cellStyle name="Celda de comprobación 2 13" xfId="4594"/>
    <cellStyle name="Celda de comprobación 2 14" xfId="4595"/>
    <cellStyle name="Celda de comprobación 2 15" xfId="4596"/>
    <cellStyle name="Celda de comprobación 2 2" xfId="4597"/>
    <cellStyle name="Celda de comprobación 2 3" xfId="4598"/>
    <cellStyle name="Celda de comprobación 2 4" xfId="4599"/>
    <cellStyle name="Celda de comprobación 2 5" xfId="4600"/>
    <cellStyle name="Celda de comprobación 2 6" xfId="4601"/>
    <cellStyle name="Celda de comprobación 2 7" xfId="4602"/>
    <cellStyle name="Celda de comprobación 2 8" xfId="4603"/>
    <cellStyle name="Celda de comprobación 2 9" xfId="4604"/>
    <cellStyle name="Celda de comprobación 3" xfId="4605"/>
    <cellStyle name="Celda de comprobación 3 10" xfId="4606"/>
    <cellStyle name="Celda de comprobación 3 11" xfId="4607"/>
    <cellStyle name="Celda de comprobación 3 12" xfId="4608"/>
    <cellStyle name="Celda de comprobación 3 13" xfId="4609"/>
    <cellStyle name="Celda de comprobación 3 14" xfId="4610"/>
    <cellStyle name="Celda de comprobación 3 2" xfId="4611"/>
    <cellStyle name="Celda de comprobación 3 3" xfId="4612"/>
    <cellStyle name="Celda de comprobación 3 4" xfId="4613"/>
    <cellStyle name="Celda de comprobación 3 5" xfId="4614"/>
    <cellStyle name="Celda de comprobación 3 6" xfId="4615"/>
    <cellStyle name="Celda de comprobación 3 7" xfId="4616"/>
    <cellStyle name="Celda de comprobación 3 8" xfId="4617"/>
    <cellStyle name="Celda de comprobación 3 9" xfId="4618"/>
    <cellStyle name="Celda de comprobación 4" xfId="4619"/>
    <cellStyle name="Celda de comprobación 4 10" xfId="4620"/>
    <cellStyle name="Celda de comprobación 4 11" xfId="4621"/>
    <cellStyle name="Celda de comprobación 4 12" xfId="4622"/>
    <cellStyle name="Celda de comprobación 4 13" xfId="4623"/>
    <cellStyle name="Celda de comprobación 4 14" xfId="4624"/>
    <cellStyle name="Celda de comprobación 4 2" xfId="4625"/>
    <cellStyle name="Celda de comprobación 4 3" xfId="4626"/>
    <cellStyle name="Celda de comprobación 4 4" xfId="4627"/>
    <cellStyle name="Celda de comprobación 4 5" xfId="4628"/>
    <cellStyle name="Celda de comprobación 4 6" xfId="4629"/>
    <cellStyle name="Celda de comprobación 4 7" xfId="4630"/>
    <cellStyle name="Celda de comprobación 4 8" xfId="4631"/>
    <cellStyle name="Celda de comprobación 4 9" xfId="4632"/>
    <cellStyle name="Celda de comprobación 5" xfId="4633"/>
    <cellStyle name="Celda de comprobación 5 10" xfId="4634"/>
    <cellStyle name="Celda de comprobación 5 11" xfId="4635"/>
    <cellStyle name="Celda de comprobación 5 12" xfId="4636"/>
    <cellStyle name="Celda de comprobación 5 13" xfId="4637"/>
    <cellStyle name="Celda de comprobación 5 14" xfId="4638"/>
    <cellStyle name="Celda de comprobación 5 2" xfId="4639"/>
    <cellStyle name="Celda de comprobación 5 3" xfId="4640"/>
    <cellStyle name="Celda de comprobación 5 4" xfId="4641"/>
    <cellStyle name="Celda de comprobación 5 5" xfId="4642"/>
    <cellStyle name="Celda de comprobación 5 6" xfId="4643"/>
    <cellStyle name="Celda de comprobación 5 7" xfId="4644"/>
    <cellStyle name="Celda de comprobación 5 8" xfId="4645"/>
    <cellStyle name="Celda de comprobación 5 9" xfId="4646"/>
    <cellStyle name="Celda de comprobación 6" xfId="4647"/>
    <cellStyle name="Celda de comprobación 7" xfId="4648"/>
    <cellStyle name="Celda de comprobación 8" xfId="4649"/>
    <cellStyle name="Celda de comprobación 9" xfId="4650"/>
    <cellStyle name="Celda vinculada 10" xfId="4651"/>
    <cellStyle name="Celda vinculada 11" xfId="4652"/>
    <cellStyle name="Celda vinculada 12" xfId="4653"/>
    <cellStyle name="Celda vinculada 13" xfId="4654"/>
    <cellStyle name="Celda vinculada 14" xfId="4655"/>
    <cellStyle name="Celda vinculada 15" xfId="4656"/>
    <cellStyle name="Celda vinculada 16" xfId="4657"/>
    <cellStyle name="Celda vinculada 2" xfId="4658"/>
    <cellStyle name="Celda vinculada 2 10" xfId="4659"/>
    <cellStyle name="Celda vinculada 2 11" xfId="4660"/>
    <cellStyle name="Celda vinculada 2 12" xfId="4661"/>
    <cellStyle name="Celda vinculada 2 13" xfId="4662"/>
    <cellStyle name="Celda vinculada 2 14" xfId="4663"/>
    <cellStyle name="Celda vinculada 2 2" xfId="4664"/>
    <cellStyle name="Celda vinculada 2 3" xfId="4665"/>
    <cellStyle name="Celda vinculada 2 4" xfId="4666"/>
    <cellStyle name="Celda vinculada 2 5" xfId="4667"/>
    <cellStyle name="Celda vinculada 2 6" xfId="4668"/>
    <cellStyle name="Celda vinculada 2 7" xfId="4669"/>
    <cellStyle name="Celda vinculada 2 8" xfId="4670"/>
    <cellStyle name="Celda vinculada 2 9" xfId="4671"/>
    <cellStyle name="Celda vinculada 3" xfId="4672"/>
    <cellStyle name="Celda vinculada 3 10" xfId="4673"/>
    <cellStyle name="Celda vinculada 3 11" xfId="4674"/>
    <cellStyle name="Celda vinculada 3 12" xfId="4675"/>
    <cellStyle name="Celda vinculada 3 13" xfId="4676"/>
    <cellStyle name="Celda vinculada 3 14" xfId="4677"/>
    <cellStyle name="Celda vinculada 3 2" xfId="4678"/>
    <cellStyle name="Celda vinculada 3 3" xfId="4679"/>
    <cellStyle name="Celda vinculada 3 4" xfId="4680"/>
    <cellStyle name="Celda vinculada 3 5" xfId="4681"/>
    <cellStyle name="Celda vinculada 3 6" xfId="4682"/>
    <cellStyle name="Celda vinculada 3 7" xfId="4683"/>
    <cellStyle name="Celda vinculada 3 8" xfId="4684"/>
    <cellStyle name="Celda vinculada 3 9" xfId="4685"/>
    <cellStyle name="Celda vinculada 4" xfId="4686"/>
    <cellStyle name="Celda vinculada 4 10" xfId="4687"/>
    <cellStyle name="Celda vinculada 4 11" xfId="4688"/>
    <cellStyle name="Celda vinculada 4 12" xfId="4689"/>
    <cellStyle name="Celda vinculada 4 13" xfId="4690"/>
    <cellStyle name="Celda vinculada 4 14" xfId="4691"/>
    <cellStyle name="Celda vinculada 4 2" xfId="4692"/>
    <cellStyle name="Celda vinculada 4 3" xfId="4693"/>
    <cellStyle name="Celda vinculada 4 4" xfId="4694"/>
    <cellStyle name="Celda vinculada 4 5" xfId="4695"/>
    <cellStyle name="Celda vinculada 4 6" xfId="4696"/>
    <cellStyle name="Celda vinculada 4 7" xfId="4697"/>
    <cellStyle name="Celda vinculada 4 8" xfId="4698"/>
    <cellStyle name="Celda vinculada 4 9" xfId="4699"/>
    <cellStyle name="Celda vinculada 5" xfId="4700"/>
    <cellStyle name="Celda vinculada 5 10" xfId="4701"/>
    <cellStyle name="Celda vinculada 5 11" xfId="4702"/>
    <cellStyle name="Celda vinculada 5 12" xfId="4703"/>
    <cellStyle name="Celda vinculada 5 13" xfId="4704"/>
    <cellStyle name="Celda vinculada 5 14" xfId="4705"/>
    <cellStyle name="Celda vinculada 5 2" xfId="4706"/>
    <cellStyle name="Celda vinculada 5 3" xfId="4707"/>
    <cellStyle name="Celda vinculada 5 4" xfId="4708"/>
    <cellStyle name="Celda vinculada 5 5" xfId="4709"/>
    <cellStyle name="Celda vinculada 5 6" xfId="4710"/>
    <cellStyle name="Celda vinculada 5 7" xfId="4711"/>
    <cellStyle name="Celda vinculada 5 8" xfId="4712"/>
    <cellStyle name="Celda vinculada 5 9" xfId="4713"/>
    <cellStyle name="Celda vinculada 6" xfId="4714"/>
    <cellStyle name="Celda vinculada 7" xfId="4715"/>
    <cellStyle name="Celda vinculada 8" xfId="4716"/>
    <cellStyle name="Celda vinculada 9" xfId="4717"/>
    <cellStyle name="Cellule liée" xfId="4718"/>
    <cellStyle name="Centered Heading" xfId="4719"/>
    <cellStyle name="ChartingText" xfId="4720"/>
    <cellStyle name="Check Cell" xfId="4721"/>
    <cellStyle name="Check Cell 2" xfId="4722"/>
    <cellStyle name="Check Cell 2 10" xfId="4723"/>
    <cellStyle name="Check Cell 2 11" xfId="4724"/>
    <cellStyle name="Check Cell 2 12" xfId="4725"/>
    <cellStyle name="Check Cell 2 13" xfId="4726"/>
    <cellStyle name="Check Cell 2 14" xfId="4727"/>
    <cellStyle name="Check Cell 2 15" xfId="4728"/>
    <cellStyle name="Check Cell 2 16" xfId="4729"/>
    <cellStyle name="Check Cell 2 2" xfId="4730"/>
    <cellStyle name="Check Cell 2 3" xfId="4731"/>
    <cellStyle name="Check Cell 2 4" xfId="4732"/>
    <cellStyle name="Check Cell 2 5" xfId="4733"/>
    <cellStyle name="Check Cell 2 6" xfId="4734"/>
    <cellStyle name="Check Cell 2 7" xfId="4735"/>
    <cellStyle name="Check Cell 2 8" xfId="4736"/>
    <cellStyle name="Check Cell 2 9" xfId="4737"/>
    <cellStyle name="Check Cell 3" xfId="4738"/>
    <cellStyle name="Check Cell 3 2" xfId="4739"/>
    <cellStyle name="Check Cell 4" xfId="4740"/>
    <cellStyle name="Check Cell 5" xfId="4741"/>
    <cellStyle name="Check Cell 6" xfId="4742"/>
    <cellStyle name="CHPAboveAverage" xfId="4743"/>
    <cellStyle name="CHPBelowAverage" xfId="4744"/>
    <cellStyle name="CHPBottom" xfId="4745"/>
    <cellStyle name="CHPTop" xfId="4746"/>
    <cellStyle name="Churn Rate" xfId="4747"/>
    <cellStyle name="Coloplast A/S (CPSE:COLO B) - Monthly Forward P/E (NTM)Style" xfId="4748"/>
    <cellStyle name="Column Headings" xfId="4749"/>
    <cellStyle name="column1Big" xfId="4750"/>
    <cellStyle name="column1Date" xfId="4751"/>
    <cellStyle name="ColumnHeaderNormal" xfId="4752"/>
    <cellStyle name="Coma1" xfId="4753"/>
    <cellStyle name="ComicSansMS8" xfId="4754"/>
    <cellStyle name="Comma  - Style1" xfId="4755"/>
    <cellStyle name="Comma  - Style2" xfId="4756"/>
    <cellStyle name="Comma  - Style3" xfId="4757"/>
    <cellStyle name="Comma  - Style4" xfId="4758"/>
    <cellStyle name="Comma  - Style5" xfId="4759"/>
    <cellStyle name="Comma  - Style6" xfId="4760"/>
    <cellStyle name="Comma  - Style7" xfId="4761"/>
    <cellStyle name="Comma  - Style8" xfId="4762"/>
    <cellStyle name="Comma [00]" xfId="4763"/>
    <cellStyle name="comma [1]" xfId="4764"/>
    <cellStyle name="Comma [2]" xfId="4765"/>
    <cellStyle name="Comma [3]" xfId="4766"/>
    <cellStyle name="Comma 0" xfId="4767"/>
    <cellStyle name="Comma 0*" xfId="4768"/>
    <cellStyle name="Comma 0.0" xfId="4769"/>
    <cellStyle name="Comma 0.00" xfId="4770"/>
    <cellStyle name="Comma 0.000" xfId="4771"/>
    <cellStyle name="Comma 13" xfId="4772"/>
    <cellStyle name="Comma 2" xfId="4773"/>
    <cellStyle name="Comma 2 2" xfId="4774"/>
    <cellStyle name="Comma 3" xfId="4775"/>
    <cellStyle name="Comma 4" xfId="4776"/>
    <cellStyle name="Comma 5" xfId="4777"/>
    <cellStyle name="Comma 5 2" xfId="4778"/>
    <cellStyle name="Comma 6" xfId="4779"/>
    <cellStyle name="Comma Enter" xfId="4780"/>
    <cellStyle name="Comma Output" xfId="4781"/>
    <cellStyle name="Comma, 1 dec" xfId="4782"/>
    <cellStyle name="Comma.00" xfId="4783"/>
    <cellStyle name="Comma.1" xfId="4784"/>
    <cellStyle name="Comma.2" xfId="4785"/>
    <cellStyle name="Comma_Corredora de la Bolsa AT 2003(MIO)" xfId="4786"/>
    <cellStyle name="Comma0" xfId="4787"/>
    <cellStyle name="Comma0 - Modelo1" xfId="4788"/>
    <cellStyle name="Comma0 - Style1" xfId="4789"/>
    <cellStyle name="Comma0 2" xfId="4790"/>
    <cellStyle name="Comma0 3" xfId="4791"/>
    <cellStyle name="Comma-1" xfId="4792"/>
    <cellStyle name="Comma1 - Modelo2" xfId="4793"/>
    <cellStyle name="Comma1 - Style2" xfId="4794"/>
    <cellStyle name="Commentaire" xfId="4795"/>
    <cellStyle name="Comments" xfId="4796"/>
    <cellStyle name="Commodity" xfId="4797"/>
    <cellStyle name="Company Name" xfId="4798"/>
    <cellStyle name="Control" xfId="4799"/>
    <cellStyle name="Control Check" xfId="4800"/>
    <cellStyle name="ControlFormular" xfId="4801"/>
    <cellStyle name="Copied_Input" xfId="4802"/>
    <cellStyle name="Cover Date" xfId="4803"/>
    <cellStyle name="Cover Subtitle" xfId="4804"/>
    <cellStyle name="Cover Title" xfId="4805"/>
    <cellStyle name="CR Bard Inc. (NYSE:BCR) - Monthly Forward P/E (NTM)Style" xfId="4806"/>
    <cellStyle name="Currency [0] _dat" xfId="4807"/>
    <cellStyle name="Currency [1]" xfId="4808"/>
    <cellStyle name="Currency [2]" xfId="4809"/>
    <cellStyle name="Currency [3]" xfId="4810"/>
    <cellStyle name="Currency 0" xfId="4811"/>
    <cellStyle name="Currency 0.0" xfId="4812"/>
    <cellStyle name="Currency 0.00" xfId="4813"/>
    <cellStyle name="Currency 0.000" xfId="4814"/>
    <cellStyle name="Currency 2" xfId="4815"/>
    <cellStyle name="Currency 2 2" xfId="4816"/>
    <cellStyle name="Currency 2 3" xfId="4817"/>
    <cellStyle name="Currency.00" xfId="4818"/>
    <cellStyle name="Currency.1" xfId="4819"/>
    <cellStyle name="Currency.2" xfId="4820"/>
    <cellStyle name="Currency0" xfId="4821"/>
    <cellStyle name="Currency0 2" xfId="4822"/>
    <cellStyle name="Currency0 3" xfId="4823"/>
    <cellStyle name="Currsmall" xfId="4824"/>
    <cellStyle name="CustomStyle1" xfId="4825"/>
    <cellStyle name="CustomStyle10" xfId="4826"/>
    <cellStyle name="CustomStyle11" xfId="4827"/>
    <cellStyle name="CustomStyle12" xfId="4828"/>
    <cellStyle name="CustomStyle13" xfId="4829"/>
    <cellStyle name="CustomStyle14" xfId="4830"/>
    <cellStyle name="CustomStyle15" xfId="4831"/>
    <cellStyle name="CustomStyle16" xfId="4832"/>
    <cellStyle name="CustomStyle17" xfId="4833"/>
    <cellStyle name="CustomStyle18" xfId="4834"/>
    <cellStyle name="CustomStyle19" xfId="4835"/>
    <cellStyle name="CustomStyle2" xfId="4836"/>
    <cellStyle name="CustomStyle20" xfId="4837"/>
    <cellStyle name="CustomStyle21" xfId="4838"/>
    <cellStyle name="CustomStyle22" xfId="4839"/>
    <cellStyle name="CustomStyle23" xfId="4840"/>
    <cellStyle name="CustomStyle24" xfId="4841"/>
    <cellStyle name="CustomStyle25" xfId="4842"/>
    <cellStyle name="CustomStyle26" xfId="4843"/>
    <cellStyle name="CustomStyle27" xfId="4844"/>
    <cellStyle name="CustomStyle28" xfId="4845"/>
    <cellStyle name="CustomStyle29" xfId="4846"/>
    <cellStyle name="CustomStyle3" xfId="4847"/>
    <cellStyle name="CustomStyle30" xfId="4848"/>
    <cellStyle name="CustomStyle31" xfId="4849"/>
    <cellStyle name="CustomStyle32" xfId="4850"/>
    <cellStyle name="CustomStyle33" xfId="4851"/>
    <cellStyle name="CustomStyle34" xfId="4852"/>
    <cellStyle name="CustomStyle35" xfId="4853"/>
    <cellStyle name="CustomStyle36" xfId="4854"/>
    <cellStyle name="CustomStyle37" xfId="4855"/>
    <cellStyle name="CustomStyle38" xfId="4856"/>
    <cellStyle name="CustomStyle39" xfId="4857"/>
    <cellStyle name="CustomStyle4" xfId="4858"/>
    <cellStyle name="CustomStyle40" xfId="4859"/>
    <cellStyle name="CustomStyle41" xfId="4860"/>
    <cellStyle name="CustomStyle42" xfId="4861"/>
    <cellStyle name="CustomStyle43" xfId="4862"/>
    <cellStyle name="CustomStyle44" xfId="4863"/>
    <cellStyle name="CustomStyle46" xfId="4864"/>
    <cellStyle name="CustomStyle47" xfId="4865"/>
    <cellStyle name="CustomStyle5" xfId="4866"/>
    <cellStyle name="CustomStyle6" xfId="4867"/>
    <cellStyle name="CustomStyle7" xfId="4868"/>
    <cellStyle name="CustomStyle8" xfId="4869"/>
    <cellStyle name="CustomStyle9" xfId="4870"/>
    <cellStyle name="Cyan_Leafe" xfId="4871"/>
    <cellStyle name="d Highlight 4" xfId="4872"/>
    <cellStyle name="D_Lanvin BP Roth croissance 03 en 04 " xfId="4873"/>
    <cellStyle name="Dane wejściowe" xfId="4874"/>
    <cellStyle name="Dane wyjściowe" xfId="4875"/>
    <cellStyle name="DATA Amount" xfId="4876"/>
    <cellStyle name="DATA Amount [1]" xfId="4877"/>
    <cellStyle name="DATA Amount [2]" xfId="4878"/>
    <cellStyle name="DATA Currency" xfId="4879"/>
    <cellStyle name="DATA Currency [1]" xfId="4880"/>
    <cellStyle name="DATA Currency [2]" xfId="4881"/>
    <cellStyle name="DATA Currency_DTModelTemplate.001.0011" xfId="4882"/>
    <cellStyle name="DATA Date Long" xfId="4883"/>
    <cellStyle name="DATA Date Short" xfId="4884"/>
    <cellStyle name="Data Link" xfId="4885"/>
    <cellStyle name="DATA List" xfId="4886"/>
    <cellStyle name="DATA Memo" xfId="4887"/>
    <cellStyle name="DATA Percent" xfId="4888"/>
    <cellStyle name="DATA Percent [1]" xfId="4889"/>
    <cellStyle name="DATA Percent [2]" xfId="4890"/>
    <cellStyle name="DATA Text" xfId="4891"/>
    <cellStyle name="DATA Version" xfId="4892"/>
    <cellStyle name="Data_Calculation" xfId="4893"/>
    <cellStyle name="Date" xfId="4894"/>
    <cellStyle name="Date [dmy]" xfId="4895"/>
    <cellStyle name="Date [D-M-Y]" xfId="4896"/>
    <cellStyle name="Date [mmm-yy]" xfId="4897"/>
    <cellStyle name="Date [my]" xfId="4898"/>
    <cellStyle name="Date [M-Y]" xfId="4899"/>
    <cellStyle name="Date [y]" xfId="4900"/>
    <cellStyle name="Date Aligned" xfId="4901"/>
    <cellStyle name="Date_01 - Home" xfId="4902"/>
    <cellStyle name="Datum" xfId="4903"/>
    <cellStyle name="DblLineDollarAcct" xfId="4904"/>
    <cellStyle name="DblLinePercent" xfId="4905"/>
    <cellStyle name="Decimal1" xfId="4906"/>
    <cellStyle name="Decimal2" xfId="4907"/>
    <cellStyle name="Delete" xfId="4908"/>
    <cellStyle name="Delete 2" xfId="4909"/>
    <cellStyle name="Delete 2 2" xfId="4910"/>
    <cellStyle name="Delete 3" xfId="4911"/>
    <cellStyle name="DENTSPLY International Inc. (NasdaqGS:XRAY) - Monthly Forward P/E (NTM)Style" xfId="4912"/>
    <cellStyle name="Dezimal [0]_revenue" xfId="4913"/>
    <cellStyle name="Dezimal_airt-rev" xfId="4914"/>
    <cellStyle name="Dia" xfId="4915"/>
    <cellStyle name="Dia 2" xfId="4916"/>
    <cellStyle name="Dia 3" xfId="4917"/>
    <cellStyle name="Diseño" xfId="4918"/>
    <cellStyle name="Dobre" xfId="4919"/>
    <cellStyle name="dollar" xfId="4920"/>
    <cellStyle name="DollarAccounting" xfId="4921"/>
    <cellStyle name="Dollars" xfId="4922"/>
    <cellStyle name="Dotted Line" xfId="4923"/>
    <cellStyle name="Double Accounting" xfId="4924"/>
    <cellStyle name="Download" xfId="4925"/>
    <cellStyle name="Download 2" xfId="4926"/>
    <cellStyle name="DropDown" xfId="4927"/>
    <cellStyle name="Dziesietny [0]_980708MH Wymiarowanie MSC" xfId="4928"/>
    <cellStyle name="Dziesiêtny [0]_Arkusz1" xfId="4929"/>
    <cellStyle name="Dziesietny [0]_Arkusz1_First" xfId="4930"/>
    <cellStyle name="Dziesiêtny [0]_Arkusz1_First" xfId="4931"/>
    <cellStyle name="Dziesietny [0]_Balance Sheet" xfId="4932"/>
    <cellStyle name="Dziesiêtny [0]_DANE" xfId="4933"/>
    <cellStyle name="Dziesietny [0]_Dimensioning (2)" xfId="4934"/>
    <cellStyle name="Dziesiêtny [0]_LSum" xfId="4935"/>
    <cellStyle name="Dziesietny [0]_Modul1" xfId="4936"/>
    <cellStyle name="Dziesiêtny [0]_OBROTY" xfId="4937"/>
    <cellStyle name="Dziesietny [0]_PLDT" xfId="4938"/>
    <cellStyle name="Dziesiêtny [0]_PvSalda (2)" xfId="4939"/>
    <cellStyle name="Dziesietny [0]_Regina64-models" xfId="4940"/>
    <cellStyle name="Dziesiêtny [0]_Sheet1" xfId="4941"/>
    <cellStyle name="Dziesietny [0]_Sheet1_Arkusz1" xfId="4942"/>
    <cellStyle name="Dziesiêtny [0]_Sheet1_LSum" xfId="4943"/>
    <cellStyle name="Dziesietny [0]_Sheet1_Opex1" xfId="4944"/>
    <cellStyle name="Dziesiêtny [0]_Sheet1_Szefowie New" xfId="4945"/>
    <cellStyle name="Dziesietny [0]_Sheet1_Szefowie New (2)" xfId="4946"/>
    <cellStyle name="Dziesiêtny [0]_Sheet1_Szefowie New (2)" xfId="4947"/>
    <cellStyle name="Dziesietny [0]_Sheet1_Szefowie New (2)_IDEA_analizy_odchylen" xfId="4948"/>
    <cellStyle name="Dziesiêtny [0]_Sheet1_Szefowie New (2)_IDEA_analizy_odchylen" xfId="4949"/>
    <cellStyle name="Dziesietny [0]_SUBS-dcs2000" xfId="4950"/>
    <cellStyle name="Dziesiêtny [0]_Szefowie New" xfId="4951"/>
    <cellStyle name="Dziesietny [0]_Szefowie New_1" xfId="4952"/>
    <cellStyle name="Dziesietny_980708MH Wymiarowanie MSC" xfId="4953"/>
    <cellStyle name="Dziesiêtny_Arkusz1" xfId="4954"/>
    <cellStyle name="Dziesietny_Balance Sheet" xfId="4955"/>
    <cellStyle name="Dziesiêtny_DANE" xfId="4956"/>
    <cellStyle name="Dziesietny_Dimensioning (2)" xfId="4957"/>
    <cellStyle name="Dziesiêtny_Inwest" xfId="4958"/>
    <cellStyle name="Dziesietny_Modul1" xfId="4959"/>
    <cellStyle name="Dziesiêtny_OBROTY" xfId="4960"/>
    <cellStyle name="Dziesietny_PLDT" xfId="4961"/>
    <cellStyle name="Dziesiêtny_PvSalda (2)" xfId="4962"/>
    <cellStyle name="Dziesietny_Regina64-models" xfId="4963"/>
    <cellStyle name="Dziesiêtny_Sheet1" xfId="4964"/>
    <cellStyle name="Dziesietny_Sheet1_Arkusz1" xfId="4965"/>
    <cellStyle name="Dziesiêtny_Sheet1_LSum" xfId="4966"/>
    <cellStyle name="Dziesietny_Sheet1_Opex1" xfId="4967"/>
    <cellStyle name="Dziesiêtny_Sheet1_Szefowie New" xfId="4968"/>
    <cellStyle name="Dziesietny_Sheet1_Szefowie New (2)" xfId="4969"/>
    <cellStyle name="Dziesiêtny_Sheet1_Szefowie New (2)" xfId="4970"/>
    <cellStyle name="Dziesietny_Sheet1_Szefowie New (2)_IDEA_analizy_odchylen" xfId="4971"/>
    <cellStyle name="Dziesiêtny_Sheet1_Szefowie New (2)_IDEA_analizy_odchylen" xfId="4972"/>
    <cellStyle name="Dziesietny_SUBS-dcs2000" xfId="4973"/>
    <cellStyle name="Dziesiêtny_Szefowie New" xfId="4974"/>
    <cellStyle name="Dziesietny_Szefowie New_1" xfId="4975"/>
    <cellStyle name="e Highlight 3" xfId="4976"/>
    <cellStyle name="Encabez1" xfId="4977"/>
    <cellStyle name="Encabez1 2" xfId="4978"/>
    <cellStyle name="Encabez1 3" xfId="4979"/>
    <cellStyle name="Encabez2" xfId="4980"/>
    <cellStyle name="Encabez2 2" xfId="4981"/>
    <cellStyle name="Encabez2 3" xfId="4982"/>
    <cellStyle name="Encabezado 1" xfId="4983"/>
    <cellStyle name="Encabezado 2" xfId="4984"/>
    <cellStyle name="Encabezado 4 10" xfId="4985"/>
    <cellStyle name="Encabezado 4 11" xfId="4986"/>
    <cellStyle name="Encabezado 4 12" xfId="4987"/>
    <cellStyle name="Encabezado 4 13" xfId="4988"/>
    <cellStyle name="Encabezado 4 14" xfId="4989"/>
    <cellStyle name="Encabezado 4 15" xfId="4990"/>
    <cellStyle name="Encabezado 4 16" xfId="4991"/>
    <cellStyle name="Encabezado 4 2" xfId="4992"/>
    <cellStyle name="Encabezado 4 2 10" xfId="4993"/>
    <cellStyle name="Encabezado 4 2 11" xfId="4994"/>
    <cellStyle name="Encabezado 4 2 12" xfId="4995"/>
    <cellStyle name="Encabezado 4 2 13" xfId="4996"/>
    <cellStyle name="Encabezado 4 2 14" xfId="4997"/>
    <cellStyle name="Encabezado 4 2 2" xfId="4998"/>
    <cellStyle name="Encabezado 4 2 3" xfId="4999"/>
    <cellStyle name="Encabezado 4 2 4" xfId="5000"/>
    <cellStyle name="Encabezado 4 2 5" xfId="5001"/>
    <cellStyle name="Encabezado 4 2 6" xfId="5002"/>
    <cellStyle name="Encabezado 4 2 7" xfId="5003"/>
    <cellStyle name="Encabezado 4 2 8" xfId="5004"/>
    <cellStyle name="Encabezado 4 2 9" xfId="5005"/>
    <cellStyle name="Encabezado 4 3" xfId="5006"/>
    <cellStyle name="Encabezado 4 3 10" xfId="5007"/>
    <cellStyle name="Encabezado 4 3 11" xfId="5008"/>
    <cellStyle name="Encabezado 4 3 12" xfId="5009"/>
    <cellStyle name="Encabezado 4 3 13" xfId="5010"/>
    <cellStyle name="Encabezado 4 3 14" xfId="5011"/>
    <cellStyle name="Encabezado 4 3 2" xfId="5012"/>
    <cellStyle name="Encabezado 4 3 3" xfId="5013"/>
    <cellStyle name="Encabezado 4 3 4" xfId="5014"/>
    <cellStyle name="Encabezado 4 3 5" xfId="5015"/>
    <cellStyle name="Encabezado 4 3 6" xfId="5016"/>
    <cellStyle name="Encabezado 4 3 7" xfId="5017"/>
    <cellStyle name="Encabezado 4 3 8" xfId="5018"/>
    <cellStyle name="Encabezado 4 3 9" xfId="5019"/>
    <cellStyle name="Encabezado 4 4" xfId="5020"/>
    <cellStyle name="Encabezado 4 4 10" xfId="5021"/>
    <cellStyle name="Encabezado 4 4 11" xfId="5022"/>
    <cellStyle name="Encabezado 4 4 12" xfId="5023"/>
    <cellStyle name="Encabezado 4 4 13" xfId="5024"/>
    <cellStyle name="Encabezado 4 4 14" xfId="5025"/>
    <cellStyle name="Encabezado 4 4 2" xfId="5026"/>
    <cellStyle name="Encabezado 4 4 3" xfId="5027"/>
    <cellStyle name="Encabezado 4 4 4" xfId="5028"/>
    <cellStyle name="Encabezado 4 4 5" xfId="5029"/>
    <cellStyle name="Encabezado 4 4 6" xfId="5030"/>
    <cellStyle name="Encabezado 4 4 7" xfId="5031"/>
    <cellStyle name="Encabezado 4 4 8" xfId="5032"/>
    <cellStyle name="Encabezado 4 4 9" xfId="5033"/>
    <cellStyle name="Encabezado 4 5" xfId="5034"/>
    <cellStyle name="Encabezado 4 5 10" xfId="5035"/>
    <cellStyle name="Encabezado 4 5 11" xfId="5036"/>
    <cellStyle name="Encabezado 4 5 12" xfId="5037"/>
    <cellStyle name="Encabezado 4 5 13" xfId="5038"/>
    <cellStyle name="Encabezado 4 5 14" xfId="5039"/>
    <cellStyle name="Encabezado 4 5 2" xfId="5040"/>
    <cellStyle name="Encabezado 4 5 3" xfId="5041"/>
    <cellStyle name="Encabezado 4 5 4" xfId="5042"/>
    <cellStyle name="Encabezado 4 5 5" xfId="5043"/>
    <cellStyle name="Encabezado 4 5 6" xfId="5044"/>
    <cellStyle name="Encabezado 4 5 7" xfId="5045"/>
    <cellStyle name="Encabezado 4 5 8" xfId="5046"/>
    <cellStyle name="Encabezado 4 5 9" xfId="5047"/>
    <cellStyle name="Encabezado 4 6" xfId="5048"/>
    <cellStyle name="Encabezado 4 7" xfId="5049"/>
    <cellStyle name="Encabezado 4 8" xfId="5050"/>
    <cellStyle name="Encabezado 4 9" xfId="5051"/>
    <cellStyle name="Énfasis1 10" xfId="5052"/>
    <cellStyle name="Énfasis1 11" xfId="5053"/>
    <cellStyle name="Énfasis1 12" xfId="5054"/>
    <cellStyle name="Énfasis1 13" xfId="5055"/>
    <cellStyle name="Énfasis1 14" xfId="5056"/>
    <cellStyle name="Énfasis1 15" xfId="5057"/>
    <cellStyle name="Énfasis1 16" xfId="5058"/>
    <cellStyle name="Énfasis1 2" xfId="5059"/>
    <cellStyle name="Énfasis1 2 10" xfId="5060"/>
    <cellStyle name="Énfasis1 2 11" xfId="5061"/>
    <cellStyle name="Énfasis1 2 12" xfId="5062"/>
    <cellStyle name="Énfasis1 2 13" xfId="5063"/>
    <cellStyle name="Énfasis1 2 14" xfId="5064"/>
    <cellStyle name="Énfasis1 2 2" xfId="5065"/>
    <cellStyle name="Énfasis1 2 3" xfId="5066"/>
    <cellStyle name="Énfasis1 2 4" xfId="5067"/>
    <cellStyle name="Énfasis1 2 5" xfId="5068"/>
    <cellStyle name="Énfasis1 2 6" xfId="5069"/>
    <cellStyle name="Énfasis1 2 7" xfId="5070"/>
    <cellStyle name="Énfasis1 2 8" xfId="5071"/>
    <cellStyle name="Énfasis1 2 9" xfId="5072"/>
    <cellStyle name="Énfasis1 3" xfId="5073"/>
    <cellStyle name="Énfasis1 3 10" xfId="5074"/>
    <cellStyle name="Énfasis1 3 11" xfId="5075"/>
    <cellStyle name="Énfasis1 3 12" xfId="5076"/>
    <cellStyle name="Énfasis1 3 13" xfId="5077"/>
    <cellStyle name="Énfasis1 3 14" xfId="5078"/>
    <cellStyle name="Énfasis1 3 2" xfId="5079"/>
    <cellStyle name="Énfasis1 3 3" xfId="5080"/>
    <cellStyle name="Énfasis1 3 4" xfId="5081"/>
    <cellStyle name="Énfasis1 3 5" xfId="5082"/>
    <cellStyle name="Énfasis1 3 6" xfId="5083"/>
    <cellStyle name="Énfasis1 3 7" xfId="5084"/>
    <cellStyle name="Énfasis1 3 8" xfId="5085"/>
    <cellStyle name="Énfasis1 3 9" xfId="5086"/>
    <cellStyle name="Énfasis1 4" xfId="5087"/>
    <cellStyle name="Énfasis1 4 10" xfId="5088"/>
    <cellStyle name="Énfasis1 4 11" xfId="5089"/>
    <cellStyle name="Énfasis1 4 12" xfId="5090"/>
    <cellStyle name="Énfasis1 4 13" xfId="5091"/>
    <cellStyle name="Énfasis1 4 14" xfId="5092"/>
    <cellStyle name="Énfasis1 4 2" xfId="5093"/>
    <cellStyle name="Énfasis1 4 3" xfId="5094"/>
    <cellStyle name="Énfasis1 4 4" xfId="5095"/>
    <cellStyle name="Énfasis1 4 5" xfId="5096"/>
    <cellStyle name="Énfasis1 4 6" xfId="5097"/>
    <cellStyle name="Énfasis1 4 7" xfId="5098"/>
    <cellStyle name="Énfasis1 4 8" xfId="5099"/>
    <cellStyle name="Énfasis1 4 9" xfId="5100"/>
    <cellStyle name="Énfasis1 5" xfId="5101"/>
    <cellStyle name="Énfasis1 5 10" xfId="5102"/>
    <cellStyle name="Énfasis1 5 11" xfId="5103"/>
    <cellStyle name="Énfasis1 5 12" xfId="5104"/>
    <cellStyle name="Énfasis1 5 13" xfId="5105"/>
    <cellStyle name="Énfasis1 5 14" xfId="5106"/>
    <cellStyle name="Énfasis1 5 2" xfId="5107"/>
    <cellStyle name="Énfasis1 5 3" xfId="5108"/>
    <cellStyle name="Énfasis1 5 4" xfId="5109"/>
    <cellStyle name="Énfasis1 5 5" xfId="5110"/>
    <cellStyle name="Énfasis1 5 6" xfId="5111"/>
    <cellStyle name="Énfasis1 5 7" xfId="5112"/>
    <cellStyle name="Énfasis1 5 8" xfId="5113"/>
    <cellStyle name="Énfasis1 5 9" xfId="5114"/>
    <cellStyle name="Énfasis1 6" xfId="5115"/>
    <cellStyle name="Énfasis1 7" xfId="5116"/>
    <cellStyle name="Énfasis1 8" xfId="5117"/>
    <cellStyle name="Énfasis1 9" xfId="5118"/>
    <cellStyle name="Énfasis2 10" xfId="5119"/>
    <cellStyle name="Énfasis2 11" xfId="5120"/>
    <cellStyle name="Énfasis2 12" xfId="5121"/>
    <cellStyle name="Énfasis2 13" xfId="5122"/>
    <cellStyle name="Énfasis2 14" xfId="5123"/>
    <cellStyle name="Énfasis2 15" xfId="5124"/>
    <cellStyle name="Énfasis2 16" xfId="5125"/>
    <cellStyle name="Énfasis2 2" xfId="5126"/>
    <cellStyle name="Énfasis2 2 10" xfId="5127"/>
    <cellStyle name="Énfasis2 2 11" xfId="5128"/>
    <cellStyle name="Énfasis2 2 12" xfId="5129"/>
    <cellStyle name="Énfasis2 2 13" xfId="5130"/>
    <cellStyle name="Énfasis2 2 14" xfId="5131"/>
    <cellStyle name="Énfasis2 2 2" xfId="5132"/>
    <cellStyle name="Énfasis2 2 3" xfId="5133"/>
    <cellStyle name="Énfasis2 2 4" xfId="5134"/>
    <cellStyle name="Énfasis2 2 5" xfId="5135"/>
    <cellStyle name="Énfasis2 2 6" xfId="5136"/>
    <cellStyle name="Énfasis2 2 7" xfId="5137"/>
    <cellStyle name="Énfasis2 2 8" xfId="5138"/>
    <cellStyle name="Énfasis2 2 9" xfId="5139"/>
    <cellStyle name="Énfasis2 3" xfId="5140"/>
    <cellStyle name="Énfasis2 3 10" xfId="5141"/>
    <cellStyle name="Énfasis2 3 11" xfId="5142"/>
    <cellStyle name="Énfasis2 3 12" xfId="5143"/>
    <cellStyle name="Énfasis2 3 13" xfId="5144"/>
    <cellStyle name="Énfasis2 3 14" xfId="5145"/>
    <cellStyle name="Énfasis2 3 2" xfId="5146"/>
    <cellStyle name="Énfasis2 3 3" xfId="5147"/>
    <cellStyle name="Énfasis2 3 4" xfId="5148"/>
    <cellStyle name="Énfasis2 3 5" xfId="5149"/>
    <cellStyle name="Énfasis2 3 6" xfId="5150"/>
    <cellStyle name="Énfasis2 3 7" xfId="5151"/>
    <cellStyle name="Énfasis2 3 8" xfId="5152"/>
    <cellStyle name="Énfasis2 3 9" xfId="5153"/>
    <cellStyle name="Énfasis2 4" xfId="5154"/>
    <cellStyle name="Énfasis2 4 10" xfId="5155"/>
    <cellStyle name="Énfasis2 4 11" xfId="5156"/>
    <cellStyle name="Énfasis2 4 12" xfId="5157"/>
    <cellStyle name="Énfasis2 4 13" xfId="5158"/>
    <cellStyle name="Énfasis2 4 14" xfId="5159"/>
    <cellStyle name="Énfasis2 4 2" xfId="5160"/>
    <cellStyle name="Énfasis2 4 3" xfId="5161"/>
    <cellStyle name="Énfasis2 4 4" xfId="5162"/>
    <cellStyle name="Énfasis2 4 5" xfId="5163"/>
    <cellStyle name="Énfasis2 4 6" xfId="5164"/>
    <cellStyle name="Énfasis2 4 7" xfId="5165"/>
    <cellStyle name="Énfasis2 4 8" xfId="5166"/>
    <cellStyle name="Énfasis2 4 9" xfId="5167"/>
    <cellStyle name="Énfasis2 5" xfId="5168"/>
    <cellStyle name="Énfasis2 5 10" xfId="5169"/>
    <cellStyle name="Énfasis2 5 11" xfId="5170"/>
    <cellStyle name="Énfasis2 5 12" xfId="5171"/>
    <cellStyle name="Énfasis2 5 13" xfId="5172"/>
    <cellStyle name="Énfasis2 5 14" xfId="5173"/>
    <cellStyle name="Énfasis2 5 2" xfId="5174"/>
    <cellStyle name="Énfasis2 5 3" xfId="5175"/>
    <cellStyle name="Énfasis2 5 4" xfId="5176"/>
    <cellStyle name="Énfasis2 5 5" xfId="5177"/>
    <cellStyle name="Énfasis2 5 6" xfId="5178"/>
    <cellStyle name="Énfasis2 5 7" xfId="5179"/>
    <cellStyle name="Énfasis2 5 8" xfId="5180"/>
    <cellStyle name="Énfasis2 5 9" xfId="5181"/>
    <cellStyle name="Énfasis2 6" xfId="5182"/>
    <cellStyle name="Énfasis2 7" xfId="5183"/>
    <cellStyle name="Énfasis2 8" xfId="5184"/>
    <cellStyle name="Énfasis2 9" xfId="5185"/>
    <cellStyle name="Énfasis3 10" xfId="5186"/>
    <cellStyle name="Énfasis3 11" xfId="5187"/>
    <cellStyle name="Énfasis3 12" xfId="5188"/>
    <cellStyle name="Énfasis3 13" xfId="5189"/>
    <cellStyle name="Énfasis3 14" xfId="5190"/>
    <cellStyle name="Énfasis3 15" xfId="5191"/>
    <cellStyle name="Énfasis3 16" xfId="5192"/>
    <cellStyle name="Énfasis3 2" xfId="5193"/>
    <cellStyle name="Énfasis3 2 10" xfId="5194"/>
    <cellStyle name="Énfasis3 2 11" xfId="5195"/>
    <cellStyle name="Énfasis3 2 12" xfId="5196"/>
    <cellStyle name="Énfasis3 2 13" xfId="5197"/>
    <cellStyle name="Énfasis3 2 14" xfId="5198"/>
    <cellStyle name="Énfasis3 2 2" xfId="5199"/>
    <cellStyle name="Énfasis3 2 3" xfId="5200"/>
    <cellStyle name="Énfasis3 2 4" xfId="5201"/>
    <cellStyle name="Énfasis3 2 5" xfId="5202"/>
    <cellStyle name="Énfasis3 2 6" xfId="5203"/>
    <cellStyle name="Énfasis3 2 7" xfId="5204"/>
    <cellStyle name="Énfasis3 2 8" xfId="5205"/>
    <cellStyle name="Énfasis3 2 9" xfId="5206"/>
    <cellStyle name="Énfasis3 3" xfId="5207"/>
    <cellStyle name="Énfasis3 3 10" xfId="5208"/>
    <cellStyle name="Énfasis3 3 11" xfId="5209"/>
    <cellStyle name="Énfasis3 3 12" xfId="5210"/>
    <cellStyle name="Énfasis3 3 13" xfId="5211"/>
    <cellStyle name="Énfasis3 3 14" xfId="5212"/>
    <cellStyle name="Énfasis3 3 2" xfId="5213"/>
    <cellStyle name="Énfasis3 3 3" xfId="5214"/>
    <cellStyle name="Énfasis3 3 4" xfId="5215"/>
    <cellStyle name="Énfasis3 3 5" xfId="5216"/>
    <cellStyle name="Énfasis3 3 6" xfId="5217"/>
    <cellStyle name="Énfasis3 3 7" xfId="5218"/>
    <cellStyle name="Énfasis3 3 8" xfId="5219"/>
    <cellStyle name="Énfasis3 3 9" xfId="5220"/>
    <cellStyle name="Énfasis3 4" xfId="5221"/>
    <cellStyle name="Énfasis3 4 10" xfId="5222"/>
    <cellStyle name="Énfasis3 4 11" xfId="5223"/>
    <cellStyle name="Énfasis3 4 12" xfId="5224"/>
    <cellStyle name="Énfasis3 4 13" xfId="5225"/>
    <cellStyle name="Énfasis3 4 14" xfId="5226"/>
    <cellStyle name="Énfasis3 4 2" xfId="5227"/>
    <cellStyle name="Énfasis3 4 3" xfId="5228"/>
    <cellStyle name="Énfasis3 4 4" xfId="5229"/>
    <cellStyle name="Énfasis3 4 5" xfId="5230"/>
    <cellStyle name="Énfasis3 4 6" xfId="5231"/>
    <cellStyle name="Énfasis3 4 7" xfId="5232"/>
    <cellStyle name="Énfasis3 4 8" xfId="5233"/>
    <cellStyle name="Énfasis3 4 9" xfId="5234"/>
    <cellStyle name="Énfasis3 5" xfId="5235"/>
    <cellStyle name="Énfasis3 5 10" xfId="5236"/>
    <cellStyle name="Énfasis3 5 11" xfId="5237"/>
    <cellStyle name="Énfasis3 5 12" xfId="5238"/>
    <cellStyle name="Énfasis3 5 13" xfId="5239"/>
    <cellStyle name="Énfasis3 5 14" xfId="5240"/>
    <cellStyle name="Énfasis3 5 2" xfId="5241"/>
    <cellStyle name="Énfasis3 5 3" xfId="5242"/>
    <cellStyle name="Énfasis3 5 4" xfId="5243"/>
    <cellStyle name="Énfasis3 5 5" xfId="5244"/>
    <cellStyle name="Énfasis3 5 6" xfId="5245"/>
    <cellStyle name="Énfasis3 5 7" xfId="5246"/>
    <cellStyle name="Énfasis3 5 8" xfId="5247"/>
    <cellStyle name="Énfasis3 5 9" xfId="5248"/>
    <cellStyle name="Énfasis3 6" xfId="5249"/>
    <cellStyle name="Énfasis3 7" xfId="5250"/>
    <cellStyle name="Énfasis3 8" xfId="5251"/>
    <cellStyle name="Énfasis3 9" xfId="5252"/>
    <cellStyle name="Énfasis4 10" xfId="5253"/>
    <cellStyle name="Énfasis4 11" xfId="5254"/>
    <cellStyle name="Énfasis4 12" xfId="5255"/>
    <cellStyle name="Énfasis4 13" xfId="5256"/>
    <cellStyle name="Énfasis4 14" xfId="5257"/>
    <cellStyle name="Énfasis4 15" xfId="5258"/>
    <cellStyle name="Énfasis4 16" xfId="5259"/>
    <cellStyle name="Énfasis4 2" xfId="5260"/>
    <cellStyle name="Énfasis4 2 10" xfId="5261"/>
    <cellStyle name="Énfasis4 2 11" xfId="5262"/>
    <cellStyle name="Énfasis4 2 12" xfId="5263"/>
    <cellStyle name="Énfasis4 2 13" xfId="5264"/>
    <cellStyle name="Énfasis4 2 14" xfId="5265"/>
    <cellStyle name="Énfasis4 2 2" xfId="5266"/>
    <cellStyle name="Énfasis4 2 3" xfId="5267"/>
    <cellStyle name="Énfasis4 2 4" xfId="5268"/>
    <cellStyle name="Énfasis4 2 5" xfId="5269"/>
    <cellStyle name="Énfasis4 2 6" xfId="5270"/>
    <cellStyle name="Énfasis4 2 7" xfId="5271"/>
    <cellStyle name="Énfasis4 2 8" xfId="5272"/>
    <cellStyle name="Énfasis4 2 9" xfId="5273"/>
    <cellStyle name="Énfasis4 3" xfId="5274"/>
    <cellStyle name="Énfasis4 3 10" xfId="5275"/>
    <cellStyle name="Énfasis4 3 11" xfId="5276"/>
    <cellStyle name="Énfasis4 3 12" xfId="5277"/>
    <cellStyle name="Énfasis4 3 13" xfId="5278"/>
    <cellStyle name="Énfasis4 3 14" xfId="5279"/>
    <cellStyle name="Énfasis4 3 2" xfId="5280"/>
    <cellStyle name="Énfasis4 3 3" xfId="5281"/>
    <cellStyle name="Énfasis4 3 4" xfId="5282"/>
    <cellStyle name="Énfasis4 3 5" xfId="5283"/>
    <cellStyle name="Énfasis4 3 6" xfId="5284"/>
    <cellStyle name="Énfasis4 3 7" xfId="5285"/>
    <cellStyle name="Énfasis4 3 8" xfId="5286"/>
    <cellStyle name="Énfasis4 3 9" xfId="5287"/>
    <cellStyle name="Énfasis4 4" xfId="5288"/>
    <cellStyle name="Énfasis4 4 10" xfId="5289"/>
    <cellStyle name="Énfasis4 4 11" xfId="5290"/>
    <cellStyle name="Énfasis4 4 12" xfId="5291"/>
    <cellStyle name="Énfasis4 4 13" xfId="5292"/>
    <cellStyle name="Énfasis4 4 14" xfId="5293"/>
    <cellStyle name="Énfasis4 4 2" xfId="5294"/>
    <cellStyle name="Énfasis4 4 3" xfId="5295"/>
    <cellStyle name="Énfasis4 4 4" xfId="5296"/>
    <cellStyle name="Énfasis4 4 5" xfId="5297"/>
    <cellStyle name="Énfasis4 4 6" xfId="5298"/>
    <cellStyle name="Énfasis4 4 7" xfId="5299"/>
    <cellStyle name="Énfasis4 4 8" xfId="5300"/>
    <cellStyle name="Énfasis4 4 9" xfId="5301"/>
    <cellStyle name="Énfasis4 5" xfId="5302"/>
    <cellStyle name="Énfasis4 5 10" xfId="5303"/>
    <cellStyle name="Énfasis4 5 11" xfId="5304"/>
    <cellStyle name="Énfasis4 5 12" xfId="5305"/>
    <cellStyle name="Énfasis4 5 13" xfId="5306"/>
    <cellStyle name="Énfasis4 5 14" xfId="5307"/>
    <cellStyle name="Énfasis4 5 2" xfId="5308"/>
    <cellStyle name="Énfasis4 5 3" xfId="5309"/>
    <cellStyle name="Énfasis4 5 4" xfId="5310"/>
    <cellStyle name="Énfasis4 5 5" xfId="5311"/>
    <cellStyle name="Énfasis4 5 6" xfId="5312"/>
    <cellStyle name="Énfasis4 5 7" xfId="5313"/>
    <cellStyle name="Énfasis4 5 8" xfId="5314"/>
    <cellStyle name="Énfasis4 5 9" xfId="5315"/>
    <cellStyle name="Énfasis4 6" xfId="5316"/>
    <cellStyle name="Énfasis4 7" xfId="5317"/>
    <cellStyle name="Énfasis4 8" xfId="5318"/>
    <cellStyle name="Énfasis4 9" xfId="5319"/>
    <cellStyle name="Énfasis5 10" xfId="5320"/>
    <cellStyle name="Énfasis5 11" xfId="5321"/>
    <cellStyle name="Énfasis5 12" xfId="5322"/>
    <cellStyle name="Énfasis5 13" xfId="5323"/>
    <cellStyle name="Énfasis5 14" xfId="5324"/>
    <cellStyle name="Énfasis5 15" xfId="5325"/>
    <cellStyle name="Énfasis5 16" xfId="5326"/>
    <cellStyle name="Énfasis5 2" xfId="5327"/>
    <cellStyle name="Énfasis5 2 10" xfId="5328"/>
    <cellStyle name="Énfasis5 2 11" xfId="5329"/>
    <cellStyle name="Énfasis5 2 12" xfId="5330"/>
    <cellStyle name="Énfasis5 2 13" xfId="5331"/>
    <cellStyle name="Énfasis5 2 14" xfId="5332"/>
    <cellStyle name="Énfasis5 2 2" xfId="5333"/>
    <cellStyle name="Énfasis5 2 3" xfId="5334"/>
    <cellStyle name="Énfasis5 2 4" xfId="5335"/>
    <cellStyle name="Énfasis5 2 5" xfId="5336"/>
    <cellStyle name="Énfasis5 2 6" xfId="5337"/>
    <cellStyle name="Énfasis5 2 7" xfId="5338"/>
    <cellStyle name="Énfasis5 2 8" xfId="5339"/>
    <cellStyle name="Énfasis5 2 9" xfId="5340"/>
    <cellStyle name="Énfasis5 3" xfId="5341"/>
    <cellStyle name="Énfasis5 3 10" xfId="5342"/>
    <cellStyle name="Énfasis5 3 11" xfId="5343"/>
    <cellStyle name="Énfasis5 3 12" xfId="5344"/>
    <cellStyle name="Énfasis5 3 13" xfId="5345"/>
    <cellStyle name="Énfasis5 3 14" xfId="5346"/>
    <cellStyle name="Énfasis5 3 2" xfId="5347"/>
    <cellStyle name="Énfasis5 3 3" xfId="5348"/>
    <cellStyle name="Énfasis5 3 4" xfId="5349"/>
    <cellStyle name="Énfasis5 3 5" xfId="5350"/>
    <cellStyle name="Énfasis5 3 6" xfId="5351"/>
    <cellStyle name="Énfasis5 3 7" xfId="5352"/>
    <cellStyle name="Énfasis5 3 8" xfId="5353"/>
    <cellStyle name="Énfasis5 3 9" xfId="5354"/>
    <cellStyle name="Énfasis5 4" xfId="5355"/>
    <cellStyle name="Énfasis5 4 10" xfId="5356"/>
    <cellStyle name="Énfasis5 4 11" xfId="5357"/>
    <cellStyle name="Énfasis5 4 12" xfId="5358"/>
    <cellStyle name="Énfasis5 4 13" xfId="5359"/>
    <cellStyle name="Énfasis5 4 14" xfId="5360"/>
    <cellStyle name="Énfasis5 4 2" xfId="5361"/>
    <cellStyle name="Énfasis5 4 3" xfId="5362"/>
    <cellStyle name="Énfasis5 4 4" xfId="5363"/>
    <cellStyle name="Énfasis5 4 5" xfId="5364"/>
    <cellStyle name="Énfasis5 4 6" xfId="5365"/>
    <cellStyle name="Énfasis5 4 7" xfId="5366"/>
    <cellStyle name="Énfasis5 4 8" xfId="5367"/>
    <cellStyle name="Énfasis5 4 9" xfId="5368"/>
    <cellStyle name="Énfasis5 5" xfId="5369"/>
    <cellStyle name="Énfasis5 5 10" xfId="5370"/>
    <cellStyle name="Énfasis5 5 11" xfId="5371"/>
    <cellStyle name="Énfasis5 5 12" xfId="5372"/>
    <cellStyle name="Énfasis5 5 13" xfId="5373"/>
    <cellStyle name="Énfasis5 5 14" xfId="5374"/>
    <cellStyle name="Énfasis5 5 2" xfId="5375"/>
    <cellStyle name="Énfasis5 5 3" xfId="5376"/>
    <cellStyle name="Énfasis5 5 4" xfId="5377"/>
    <cellStyle name="Énfasis5 5 5" xfId="5378"/>
    <cellStyle name="Énfasis5 5 6" xfId="5379"/>
    <cellStyle name="Énfasis5 5 7" xfId="5380"/>
    <cellStyle name="Énfasis5 5 8" xfId="5381"/>
    <cellStyle name="Énfasis5 5 9" xfId="5382"/>
    <cellStyle name="Énfasis5 6" xfId="5383"/>
    <cellStyle name="Énfasis5 7" xfId="5384"/>
    <cellStyle name="Énfasis5 8" xfId="5385"/>
    <cellStyle name="Énfasis5 9" xfId="5386"/>
    <cellStyle name="Énfasis6 10" xfId="5387"/>
    <cellStyle name="Énfasis6 11" xfId="5388"/>
    <cellStyle name="Énfasis6 12" xfId="5389"/>
    <cellStyle name="Énfasis6 13" xfId="5390"/>
    <cellStyle name="Énfasis6 14" xfId="5391"/>
    <cellStyle name="Énfasis6 15" xfId="5392"/>
    <cellStyle name="Énfasis6 16" xfId="5393"/>
    <cellStyle name="Énfasis6 2" xfId="5394"/>
    <cellStyle name="Énfasis6 2 10" xfId="5395"/>
    <cellStyle name="Énfasis6 2 11" xfId="5396"/>
    <cellStyle name="Énfasis6 2 12" xfId="5397"/>
    <cellStyle name="Énfasis6 2 13" xfId="5398"/>
    <cellStyle name="Énfasis6 2 14" xfId="5399"/>
    <cellStyle name="Énfasis6 2 2" xfId="5400"/>
    <cellStyle name="Énfasis6 2 3" xfId="5401"/>
    <cellStyle name="Énfasis6 2 4" xfId="5402"/>
    <cellStyle name="Énfasis6 2 5" xfId="5403"/>
    <cellStyle name="Énfasis6 2 6" xfId="5404"/>
    <cellStyle name="Énfasis6 2 7" xfId="5405"/>
    <cellStyle name="Énfasis6 2 8" xfId="5406"/>
    <cellStyle name="Énfasis6 2 9" xfId="5407"/>
    <cellStyle name="Énfasis6 3" xfId="5408"/>
    <cellStyle name="Énfasis6 3 10" xfId="5409"/>
    <cellStyle name="Énfasis6 3 11" xfId="5410"/>
    <cellStyle name="Énfasis6 3 12" xfId="5411"/>
    <cellStyle name="Énfasis6 3 13" xfId="5412"/>
    <cellStyle name="Énfasis6 3 14" xfId="5413"/>
    <cellStyle name="Énfasis6 3 2" xfId="5414"/>
    <cellStyle name="Énfasis6 3 3" xfId="5415"/>
    <cellStyle name="Énfasis6 3 4" xfId="5416"/>
    <cellStyle name="Énfasis6 3 5" xfId="5417"/>
    <cellStyle name="Énfasis6 3 6" xfId="5418"/>
    <cellStyle name="Énfasis6 3 7" xfId="5419"/>
    <cellStyle name="Énfasis6 3 8" xfId="5420"/>
    <cellStyle name="Énfasis6 3 9" xfId="5421"/>
    <cellStyle name="Énfasis6 4" xfId="5422"/>
    <cellStyle name="Énfasis6 4 10" xfId="5423"/>
    <cellStyle name="Énfasis6 4 11" xfId="5424"/>
    <cellStyle name="Énfasis6 4 12" xfId="5425"/>
    <cellStyle name="Énfasis6 4 13" xfId="5426"/>
    <cellStyle name="Énfasis6 4 14" xfId="5427"/>
    <cellStyle name="Énfasis6 4 2" xfId="5428"/>
    <cellStyle name="Énfasis6 4 3" xfId="5429"/>
    <cellStyle name="Énfasis6 4 4" xfId="5430"/>
    <cellStyle name="Énfasis6 4 5" xfId="5431"/>
    <cellStyle name="Énfasis6 4 6" xfId="5432"/>
    <cellStyle name="Énfasis6 4 7" xfId="5433"/>
    <cellStyle name="Énfasis6 4 8" xfId="5434"/>
    <cellStyle name="Énfasis6 4 9" xfId="5435"/>
    <cellStyle name="Énfasis6 5" xfId="5436"/>
    <cellStyle name="Énfasis6 5 10" xfId="5437"/>
    <cellStyle name="Énfasis6 5 11" xfId="5438"/>
    <cellStyle name="Énfasis6 5 12" xfId="5439"/>
    <cellStyle name="Énfasis6 5 13" xfId="5440"/>
    <cellStyle name="Énfasis6 5 14" xfId="5441"/>
    <cellStyle name="Énfasis6 5 2" xfId="5442"/>
    <cellStyle name="Énfasis6 5 3" xfId="5443"/>
    <cellStyle name="Énfasis6 5 4" xfId="5444"/>
    <cellStyle name="Énfasis6 5 5" xfId="5445"/>
    <cellStyle name="Énfasis6 5 6" xfId="5446"/>
    <cellStyle name="Énfasis6 5 7" xfId="5447"/>
    <cellStyle name="Énfasis6 5 8" xfId="5448"/>
    <cellStyle name="Énfasis6 5 9" xfId="5449"/>
    <cellStyle name="Énfasis6 6" xfId="5450"/>
    <cellStyle name="Énfasis6 7" xfId="5451"/>
    <cellStyle name="Énfasis6 8" xfId="5452"/>
    <cellStyle name="Énfasis6 9" xfId="5453"/>
    <cellStyle name="ent" xfId="5454"/>
    <cellStyle name="Entrada 10" xfId="5455"/>
    <cellStyle name="Entrada 11" xfId="5456"/>
    <cellStyle name="Entrada 12" xfId="5457"/>
    <cellStyle name="Entrada 13" xfId="5458"/>
    <cellStyle name="Entrada 14" xfId="5459"/>
    <cellStyle name="Entrada 15" xfId="5460"/>
    <cellStyle name="Entrada 16" xfId="5461"/>
    <cellStyle name="Entrada 2" xfId="5462"/>
    <cellStyle name="Entrada 2 10" xfId="5463"/>
    <cellStyle name="Entrada 2 10 2" xfId="5464"/>
    <cellStyle name="Entrada 2 10 2 2" xfId="5465"/>
    <cellStyle name="Entrada 2 11" xfId="5466"/>
    <cellStyle name="Entrada 2 11 2" xfId="5467"/>
    <cellStyle name="Entrada 2 11 2 2" xfId="5468"/>
    <cellStyle name="Entrada 2 12" xfId="5469"/>
    <cellStyle name="Entrada 2 12 2" xfId="5470"/>
    <cellStyle name="Entrada 2 12 2 2" xfId="5471"/>
    <cellStyle name="Entrada 2 13" xfId="5472"/>
    <cellStyle name="Entrada 2 13 2" xfId="5473"/>
    <cellStyle name="Entrada 2 13 2 2" xfId="5474"/>
    <cellStyle name="Entrada 2 14" xfId="5475"/>
    <cellStyle name="Entrada 2 14 2" xfId="5476"/>
    <cellStyle name="Entrada 2 14 2 2" xfId="5477"/>
    <cellStyle name="Entrada 2 15" xfId="5478"/>
    <cellStyle name="Entrada 2 15 2" xfId="5479"/>
    <cellStyle name="Entrada 2 2" xfId="5480"/>
    <cellStyle name="Entrada 2 2 2" xfId="5481"/>
    <cellStyle name="Entrada 2 2 2 2" xfId="5482"/>
    <cellStyle name="Entrada 2 3" xfId="5483"/>
    <cellStyle name="Entrada 2 3 2" xfId="5484"/>
    <cellStyle name="Entrada 2 3 2 2" xfId="5485"/>
    <cellStyle name="Entrada 2 4" xfId="5486"/>
    <cellStyle name="Entrada 2 4 2" xfId="5487"/>
    <cellStyle name="Entrada 2 4 2 2" xfId="5488"/>
    <cellStyle name="Entrada 2 5" xfId="5489"/>
    <cellStyle name="Entrada 2 5 2" xfId="5490"/>
    <cellStyle name="Entrada 2 5 2 2" xfId="5491"/>
    <cellStyle name="Entrada 2 6" xfId="5492"/>
    <cellStyle name="Entrada 2 6 2" xfId="5493"/>
    <cellStyle name="Entrada 2 6 2 2" xfId="5494"/>
    <cellStyle name="Entrada 2 7" xfId="5495"/>
    <cellStyle name="Entrada 2 7 2" xfId="5496"/>
    <cellStyle name="Entrada 2 7 2 2" xfId="5497"/>
    <cellStyle name="Entrada 2 8" xfId="5498"/>
    <cellStyle name="Entrada 2 8 2" xfId="5499"/>
    <cellStyle name="Entrada 2 8 2 2" xfId="5500"/>
    <cellStyle name="Entrada 2 9" xfId="5501"/>
    <cellStyle name="Entrada 2 9 2" xfId="5502"/>
    <cellStyle name="Entrada 2 9 2 2" xfId="5503"/>
    <cellStyle name="Entrada 3" xfId="5504"/>
    <cellStyle name="Entrada 3 10" xfId="5505"/>
    <cellStyle name="Entrada 3 10 2" xfId="5506"/>
    <cellStyle name="Entrada 3 10 2 2" xfId="5507"/>
    <cellStyle name="Entrada 3 11" xfId="5508"/>
    <cellStyle name="Entrada 3 11 2" xfId="5509"/>
    <cellStyle name="Entrada 3 11 2 2" xfId="5510"/>
    <cellStyle name="Entrada 3 12" xfId="5511"/>
    <cellStyle name="Entrada 3 12 2" xfId="5512"/>
    <cellStyle name="Entrada 3 12 2 2" xfId="5513"/>
    <cellStyle name="Entrada 3 13" xfId="5514"/>
    <cellStyle name="Entrada 3 13 2" xfId="5515"/>
    <cellStyle name="Entrada 3 13 2 2" xfId="5516"/>
    <cellStyle name="Entrada 3 14" xfId="5517"/>
    <cellStyle name="Entrada 3 14 2" xfId="5518"/>
    <cellStyle name="Entrada 3 14 2 2" xfId="5519"/>
    <cellStyle name="Entrada 3 15" xfId="5520"/>
    <cellStyle name="Entrada 3 15 2" xfId="5521"/>
    <cellStyle name="Entrada 3 2" xfId="5522"/>
    <cellStyle name="Entrada 3 2 2" xfId="5523"/>
    <cellStyle name="Entrada 3 2 2 2" xfId="5524"/>
    <cellStyle name="Entrada 3 3" xfId="5525"/>
    <cellStyle name="Entrada 3 3 2" xfId="5526"/>
    <cellStyle name="Entrada 3 3 2 2" xfId="5527"/>
    <cellStyle name="Entrada 3 4" xfId="5528"/>
    <cellStyle name="Entrada 3 4 2" xfId="5529"/>
    <cellStyle name="Entrada 3 4 2 2" xfId="5530"/>
    <cellStyle name="Entrada 3 5" xfId="5531"/>
    <cellStyle name="Entrada 3 5 2" xfId="5532"/>
    <cellStyle name="Entrada 3 5 2 2" xfId="5533"/>
    <cellStyle name="Entrada 3 6" xfId="5534"/>
    <cellStyle name="Entrada 3 6 2" xfId="5535"/>
    <cellStyle name="Entrada 3 6 2 2" xfId="5536"/>
    <cellStyle name="Entrada 3 7" xfId="5537"/>
    <cellStyle name="Entrada 3 7 2" xfId="5538"/>
    <cellStyle name="Entrada 3 7 2 2" xfId="5539"/>
    <cellStyle name="Entrada 3 8" xfId="5540"/>
    <cellStyle name="Entrada 3 8 2" xfId="5541"/>
    <cellStyle name="Entrada 3 8 2 2" xfId="5542"/>
    <cellStyle name="Entrada 3 9" xfId="5543"/>
    <cellStyle name="Entrada 3 9 2" xfId="5544"/>
    <cellStyle name="Entrada 3 9 2 2" xfId="5545"/>
    <cellStyle name="Entrada 4" xfId="5546"/>
    <cellStyle name="Entrada 4 10" xfId="5547"/>
    <cellStyle name="Entrada 4 10 2" xfId="5548"/>
    <cellStyle name="Entrada 4 10 2 2" xfId="5549"/>
    <cellStyle name="Entrada 4 11" xfId="5550"/>
    <cellStyle name="Entrada 4 11 2" xfId="5551"/>
    <cellStyle name="Entrada 4 11 2 2" xfId="5552"/>
    <cellStyle name="Entrada 4 12" xfId="5553"/>
    <cellStyle name="Entrada 4 12 2" xfId="5554"/>
    <cellStyle name="Entrada 4 12 2 2" xfId="5555"/>
    <cellStyle name="Entrada 4 13" xfId="5556"/>
    <cellStyle name="Entrada 4 13 2" xfId="5557"/>
    <cellStyle name="Entrada 4 13 2 2" xfId="5558"/>
    <cellStyle name="Entrada 4 14" xfId="5559"/>
    <cellStyle name="Entrada 4 14 2" xfId="5560"/>
    <cellStyle name="Entrada 4 14 2 2" xfId="5561"/>
    <cellStyle name="Entrada 4 15" xfId="5562"/>
    <cellStyle name="Entrada 4 15 2" xfId="5563"/>
    <cellStyle name="Entrada 4 2" xfId="5564"/>
    <cellStyle name="Entrada 4 2 2" xfId="5565"/>
    <cellStyle name="Entrada 4 2 2 2" xfId="5566"/>
    <cellStyle name="Entrada 4 3" xfId="5567"/>
    <cellStyle name="Entrada 4 3 2" xfId="5568"/>
    <cellStyle name="Entrada 4 3 2 2" xfId="5569"/>
    <cellStyle name="Entrada 4 4" xfId="5570"/>
    <cellStyle name="Entrada 4 4 2" xfId="5571"/>
    <cellStyle name="Entrada 4 4 2 2" xfId="5572"/>
    <cellStyle name="Entrada 4 5" xfId="5573"/>
    <cellStyle name="Entrada 4 5 2" xfId="5574"/>
    <cellStyle name="Entrada 4 5 2 2" xfId="5575"/>
    <cellStyle name="Entrada 4 6" xfId="5576"/>
    <cellStyle name="Entrada 4 6 2" xfId="5577"/>
    <cellStyle name="Entrada 4 6 2 2" xfId="5578"/>
    <cellStyle name="Entrada 4 7" xfId="5579"/>
    <cellStyle name="Entrada 4 7 2" xfId="5580"/>
    <cellStyle name="Entrada 4 7 2 2" xfId="5581"/>
    <cellStyle name="Entrada 4 8" xfId="5582"/>
    <cellStyle name="Entrada 4 8 2" xfId="5583"/>
    <cellStyle name="Entrada 4 8 2 2" xfId="5584"/>
    <cellStyle name="Entrada 4 9" xfId="5585"/>
    <cellStyle name="Entrada 4 9 2" xfId="5586"/>
    <cellStyle name="Entrada 4 9 2 2" xfId="5587"/>
    <cellStyle name="Entrada 5" xfId="5588"/>
    <cellStyle name="Entrada 5 10" xfId="5589"/>
    <cellStyle name="Entrada 5 10 2" xfId="5590"/>
    <cellStyle name="Entrada 5 10 2 2" xfId="5591"/>
    <cellStyle name="Entrada 5 11" xfId="5592"/>
    <cellStyle name="Entrada 5 11 2" xfId="5593"/>
    <cellStyle name="Entrada 5 11 2 2" xfId="5594"/>
    <cellStyle name="Entrada 5 12" xfId="5595"/>
    <cellStyle name="Entrada 5 12 2" xfId="5596"/>
    <cellStyle name="Entrada 5 12 2 2" xfId="5597"/>
    <cellStyle name="Entrada 5 13" xfId="5598"/>
    <cellStyle name="Entrada 5 13 2" xfId="5599"/>
    <cellStyle name="Entrada 5 13 2 2" xfId="5600"/>
    <cellStyle name="Entrada 5 14" xfId="5601"/>
    <cellStyle name="Entrada 5 14 2" xfId="5602"/>
    <cellStyle name="Entrada 5 14 2 2" xfId="5603"/>
    <cellStyle name="Entrada 5 15" xfId="5604"/>
    <cellStyle name="Entrada 5 15 2" xfId="5605"/>
    <cellStyle name="Entrada 5 2" xfId="5606"/>
    <cellStyle name="Entrada 5 2 2" xfId="5607"/>
    <cellStyle name="Entrada 5 2 2 2" xfId="5608"/>
    <cellStyle name="Entrada 5 3" xfId="5609"/>
    <cellStyle name="Entrada 5 3 2" xfId="5610"/>
    <cellStyle name="Entrada 5 3 2 2" xfId="5611"/>
    <cellStyle name="Entrada 5 4" xfId="5612"/>
    <cellStyle name="Entrada 5 4 2" xfId="5613"/>
    <cellStyle name="Entrada 5 4 2 2" xfId="5614"/>
    <cellStyle name="Entrada 5 5" xfId="5615"/>
    <cellStyle name="Entrada 5 5 2" xfId="5616"/>
    <cellStyle name="Entrada 5 5 2 2" xfId="5617"/>
    <cellStyle name="Entrada 5 6" xfId="5618"/>
    <cellStyle name="Entrada 5 6 2" xfId="5619"/>
    <cellStyle name="Entrada 5 6 2 2" xfId="5620"/>
    <cellStyle name="Entrada 5 7" xfId="5621"/>
    <cellStyle name="Entrada 5 7 2" xfId="5622"/>
    <cellStyle name="Entrada 5 7 2 2" xfId="5623"/>
    <cellStyle name="Entrada 5 8" xfId="5624"/>
    <cellStyle name="Entrada 5 8 2" xfId="5625"/>
    <cellStyle name="Entrada 5 8 2 2" xfId="5626"/>
    <cellStyle name="Entrada 5 9" xfId="5627"/>
    <cellStyle name="Entrada 5 9 2" xfId="5628"/>
    <cellStyle name="Entrada 5 9 2 2" xfId="5629"/>
    <cellStyle name="Entrada 6" xfId="5630"/>
    <cellStyle name="Entrada 7" xfId="5631"/>
    <cellStyle name="entrada 8" xfId="5632"/>
    <cellStyle name="entrada 9" xfId="5633"/>
    <cellStyle name="Entrée" xfId="5634"/>
    <cellStyle name="Error check" xfId="5635"/>
    <cellStyle name="Est - $" xfId="5636"/>
    <cellStyle name="Est - %" xfId="5637"/>
    <cellStyle name="Est 0,000.0" xfId="5638"/>
    <cellStyle name="Estilo 1" xfId="5639"/>
    <cellStyle name="Estilo 1 2" xfId="5640"/>
    <cellStyle name="Estilo 1 2 10" xfId="5641"/>
    <cellStyle name="Estilo 1 2 11" xfId="5642"/>
    <cellStyle name="Estilo 1 2 12" xfId="5643"/>
    <cellStyle name="Estilo 1 2 13" xfId="5644"/>
    <cellStyle name="Estilo 1 2 14" xfId="5645"/>
    <cellStyle name="Estilo 1 2 15" xfId="5646"/>
    <cellStyle name="Estilo 1 2 2" xfId="5647"/>
    <cellStyle name="Estilo 1 2 3" xfId="5648"/>
    <cellStyle name="Estilo 1 2 4" xfId="5649"/>
    <cellStyle name="Estilo 1 2 5" xfId="5650"/>
    <cellStyle name="Estilo 1 2 6" xfId="5651"/>
    <cellStyle name="Estilo 1 2 7" xfId="5652"/>
    <cellStyle name="Estilo 1 2 8" xfId="5653"/>
    <cellStyle name="Estilo 1 2 9" xfId="5654"/>
    <cellStyle name="Estilo 1 3" xfId="5655"/>
    <cellStyle name="Estilo 1 4" xfId="5656"/>
    <cellStyle name="Estilo 1_MONEDA ACTUALIZADO" xfId="5657"/>
    <cellStyle name="Estilo 2" xfId="5658"/>
    <cellStyle name="Estilo 2 2" xfId="5659"/>
    <cellStyle name="Euro" xfId="5660"/>
    <cellStyle name="Euro 10" xfId="5661"/>
    <cellStyle name="Euro 11" xfId="5662"/>
    <cellStyle name="Euro 12" xfId="5663"/>
    <cellStyle name="Euro 13" xfId="5664"/>
    <cellStyle name="Euro 14" xfId="5665"/>
    <cellStyle name="Euro 15" xfId="5666"/>
    <cellStyle name="Euro 15 10" xfId="5667"/>
    <cellStyle name="Euro 15 11" xfId="5668"/>
    <cellStyle name="Euro 15 12" xfId="5669"/>
    <cellStyle name="Euro 15 13" xfId="5670"/>
    <cellStyle name="Euro 15 14" xfId="5671"/>
    <cellStyle name="Euro 15 15" xfId="5672"/>
    <cellStyle name="Euro 15 16" xfId="5673"/>
    <cellStyle name="Euro 15 2" xfId="5674"/>
    <cellStyle name="Euro 15 3" xfId="5675"/>
    <cellStyle name="Euro 15 4" xfId="5676"/>
    <cellStyle name="Euro 15 5" xfId="5677"/>
    <cellStyle name="Euro 15 6" xfId="5678"/>
    <cellStyle name="Euro 15 7" xfId="5679"/>
    <cellStyle name="Euro 15 8" xfId="5680"/>
    <cellStyle name="Euro 15 9" xfId="5681"/>
    <cellStyle name="Euro 16" xfId="5682"/>
    <cellStyle name="Euro 16 10" xfId="5683"/>
    <cellStyle name="Euro 16 11" xfId="5684"/>
    <cellStyle name="Euro 16 12" xfId="5685"/>
    <cellStyle name="Euro 16 13" xfId="5686"/>
    <cellStyle name="Euro 16 14" xfId="5687"/>
    <cellStyle name="Euro 16 15" xfId="5688"/>
    <cellStyle name="Euro 16 16" xfId="5689"/>
    <cellStyle name="Euro 16 2" xfId="5690"/>
    <cellStyle name="Euro 16 3" xfId="5691"/>
    <cellStyle name="Euro 16 4" xfId="5692"/>
    <cellStyle name="Euro 16 5" xfId="5693"/>
    <cellStyle name="Euro 16 6" xfId="5694"/>
    <cellStyle name="Euro 16 7" xfId="5695"/>
    <cellStyle name="Euro 16 8" xfId="5696"/>
    <cellStyle name="Euro 16 9" xfId="5697"/>
    <cellStyle name="Euro 17" xfId="5698"/>
    <cellStyle name="Euro 17 10" xfId="5699"/>
    <cellStyle name="Euro 17 11" xfId="5700"/>
    <cellStyle name="Euro 17 12" xfId="5701"/>
    <cellStyle name="Euro 17 13" xfId="5702"/>
    <cellStyle name="Euro 17 14" xfId="5703"/>
    <cellStyle name="Euro 17 15" xfId="5704"/>
    <cellStyle name="Euro 17 16" xfId="5705"/>
    <cellStyle name="Euro 17 2" xfId="5706"/>
    <cellStyle name="Euro 17 3" xfId="5707"/>
    <cellStyle name="Euro 17 4" xfId="5708"/>
    <cellStyle name="Euro 17 5" xfId="5709"/>
    <cellStyle name="Euro 17 6" xfId="5710"/>
    <cellStyle name="Euro 17 7" xfId="5711"/>
    <cellStyle name="Euro 17 8" xfId="5712"/>
    <cellStyle name="Euro 17 9" xfId="5713"/>
    <cellStyle name="Euro 18" xfId="5714"/>
    <cellStyle name="Euro 18 10" xfId="5715"/>
    <cellStyle name="Euro 18 11" xfId="5716"/>
    <cellStyle name="Euro 18 12" xfId="5717"/>
    <cellStyle name="Euro 18 13" xfId="5718"/>
    <cellStyle name="Euro 18 14" xfId="5719"/>
    <cellStyle name="Euro 18 15" xfId="5720"/>
    <cellStyle name="Euro 18 16" xfId="5721"/>
    <cellStyle name="Euro 18 2" xfId="5722"/>
    <cellStyle name="Euro 18 3" xfId="5723"/>
    <cellStyle name="Euro 18 4" xfId="5724"/>
    <cellStyle name="Euro 18 5" xfId="5725"/>
    <cellStyle name="Euro 18 6" xfId="5726"/>
    <cellStyle name="Euro 18 7" xfId="5727"/>
    <cellStyle name="Euro 18 8" xfId="5728"/>
    <cellStyle name="Euro 18 9" xfId="5729"/>
    <cellStyle name="Euro 19" xfId="5730"/>
    <cellStyle name="Euro 19 10" xfId="5731"/>
    <cellStyle name="Euro 19 11" xfId="5732"/>
    <cellStyle name="Euro 19 12" xfId="5733"/>
    <cellStyle name="Euro 19 13" xfId="5734"/>
    <cellStyle name="Euro 19 14" xfId="5735"/>
    <cellStyle name="Euro 19 15" xfId="5736"/>
    <cellStyle name="Euro 19 16" xfId="5737"/>
    <cellStyle name="Euro 19 2" xfId="5738"/>
    <cellStyle name="Euro 19 3" xfId="5739"/>
    <cellStyle name="Euro 19 4" xfId="5740"/>
    <cellStyle name="Euro 19 5" xfId="5741"/>
    <cellStyle name="Euro 19 6" xfId="5742"/>
    <cellStyle name="Euro 19 7" xfId="5743"/>
    <cellStyle name="Euro 19 8" xfId="5744"/>
    <cellStyle name="Euro 19 9" xfId="5745"/>
    <cellStyle name="Euro 2" xfId="5746"/>
    <cellStyle name="Euro 2 10" xfId="5747"/>
    <cellStyle name="Euro 2 11" xfId="5748"/>
    <cellStyle name="Euro 2 12" xfId="5749"/>
    <cellStyle name="Euro 2 13" xfId="5750"/>
    <cellStyle name="Euro 2 14" xfId="5751"/>
    <cellStyle name="Euro 2 15" xfId="5752"/>
    <cellStyle name="Euro 2 2" xfId="5753"/>
    <cellStyle name="Euro 2 2 2" xfId="5754"/>
    <cellStyle name="Euro 2 2 3" xfId="5755"/>
    <cellStyle name="Euro 2 3" xfId="5756"/>
    <cellStyle name="Euro 2 3 2" xfId="5757"/>
    <cellStyle name="Euro 2 3 3" xfId="5758"/>
    <cellStyle name="Euro 2 4" xfId="5759"/>
    <cellStyle name="Euro 2 5" xfId="5760"/>
    <cellStyle name="Euro 2 6" xfId="5761"/>
    <cellStyle name="Euro 2 7" xfId="5762"/>
    <cellStyle name="Euro 2 8" xfId="5763"/>
    <cellStyle name="Euro 2 9" xfId="5764"/>
    <cellStyle name="Euro 2_EBITDA POR SEGMENTO MENSUALIZADO 2011" xfId="5765"/>
    <cellStyle name="Euro 20" xfId="5766"/>
    <cellStyle name="Euro 20 10" xfId="5767"/>
    <cellStyle name="Euro 20 11" xfId="5768"/>
    <cellStyle name="Euro 20 12" xfId="5769"/>
    <cellStyle name="Euro 20 13" xfId="5770"/>
    <cellStyle name="Euro 20 14" xfId="5771"/>
    <cellStyle name="Euro 20 15" xfId="5772"/>
    <cellStyle name="Euro 20 16" xfId="5773"/>
    <cellStyle name="Euro 20 2" xfId="5774"/>
    <cellStyle name="Euro 20 3" xfId="5775"/>
    <cellStyle name="Euro 20 4" xfId="5776"/>
    <cellStyle name="Euro 20 5" xfId="5777"/>
    <cellStyle name="Euro 20 6" xfId="5778"/>
    <cellStyle name="Euro 20 7" xfId="5779"/>
    <cellStyle name="Euro 20 8" xfId="5780"/>
    <cellStyle name="Euro 20 9" xfId="5781"/>
    <cellStyle name="Euro 21" xfId="5782"/>
    <cellStyle name="Euro 21 10" xfId="5783"/>
    <cellStyle name="Euro 21 11" xfId="5784"/>
    <cellStyle name="Euro 21 12" xfId="5785"/>
    <cellStyle name="Euro 21 13" xfId="5786"/>
    <cellStyle name="Euro 21 14" xfId="5787"/>
    <cellStyle name="Euro 21 15" xfId="5788"/>
    <cellStyle name="Euro 21 16" xfId="5789"/>
    <cellStyle name="Euro 21 2" xfId="5790"/>
    <cellStyle name="Euro 21 3" xfId="5791"/>
    <cellStyle name="Euro 21 4" xfId="5792"/>
    <cellStyle name="Euro 21 5" xfId="5793"/>
    <cellStyle name="Euro 21 6" xfId="5794"/>
    <cellStyle name="Euro 21 7" xfId="5795"/>
    <cellStyle name="Euro 21 8" xfId="5796"/>
    <cellStyle name="Euro 21 9" xfId="5797"/>
    <cellStyle name="Euro 22" xfId="5798"/>
    <cellStyle name="Euro 22 10" xfId="5799"/>
    <cellStyle name="Euro 22 11" xfId="5800"/>
    <cellStyle name="Euro 22 12" xfId="5801"/>
    <cellStyle name="Euro 22 13" xfId="5802"/>
    <cellStyle name="Euro 22 14" xfId="5803"/>
    <cellStyle name="Euro 22 15" xfId="5804"/>
    <cellStyle name="Euro 22 16" xfId="5805"/>
    <cellStyle name="Euro 22 2" xfId="5806"/>
    <cellStyle name="Euro 22 3" xfId="5807"/>
    <cellStyle name="Euro 22 4" xfId="5808"/>
    <cellStyle name="Euro 22 5" xfId="5809"/>
    <cellStyle name="Euro 22 6" xfId="5810"/>
    <cellStyle name="Euro 22 7" xfId="5811"/>
    <cellStyle name="Euro 22 8" xfId="5812"/>
    <cellStyle name="Euro 22 9" xfId="5813"/>
    <cellStyle name="Euro 23" xfId="5814"/>
    <cellStyle name="Euro 23 10" xfId="5815"/>
    <cellStyle name="Euro 23 11" xfId="5816"/>
    <cellStyle name="Euro 23 12" xfId="5817"/>
    <cellStyle name="Euro 23 13" xfId="5818"/>
    <cellStyle name="Euro 23 14" xfId="5819"/>
    <cellStyle name="Euro 23 15" xfId="5820"/>
    <cellStyle name="Euro 23 16" xfId="5821"/>
    <cellStyle name="Euro 23 2" xfId="5822"/>
    <cellStyle name="Euro 23 3" xfId="5823"/>
    <cellStyle name="Euro 23 4" xfId="5824"/>
    <cellStyle name="Euro 23 5" xfId="5825"/>
    <cellStyle name="Euro 23 6" xfId="5826"/>
    <cellStyle name="Euro 23 7" xfId="5827"/>
    <cellStyle name="Euro 23 8" xfId="5828"/>
    <cellStyle name="Euro 23 9" xfId="5829"/>
    <cellStyle name="Euro 24" xfId="5830"/>
    <cellStyle name="Euro 24 10" xfId="5831"/>
    <cellStyle name="Euro 24 11" xfId="5832"/>
    <cellStyle name="Euro 24 12" xfId="5833"/>
    <cellStyle name="Euro 24 13" xfId="5834"/>
    <cellStyle name="Euro 24 2" xfId="5835"/>
    <cellStyle name="Euro 24 3" xfId="5836"/>
    <cellStyle name="Euro 24 4" xfId="5837"/>
    <cellStyle name="Euro 24 5" xfId="5838"/>
    <cellStyle name="Euro 24 6" xfId="5839"/>
    <cellStyle name="Euro 24 7" xfId="5840"/>
    <cellStyle name="Euro 24 8" xfId="5841"/>
    <cellStyle name="Euro 24 9" xfId="5842"/>
    <cellStyle name="Euro 25" xfId="5843"/>
    <cellStyle name="Euro 25 10" xfId="5844"/>
    <cellStyle name="Euro 25 11" xfId="5845"/>
    <cellStyle name="Euro 25 12" xfId="5846"/>
    <cellStyle name="Euro 25 13" xfId="5847"/>
    <cellStyle name="Euro 25 2" xfId="5848"/>
    <cellStyle name="Euro 25 3" xfId="5849"/>
    <cellStyle name="Euro 25 4" xfId="5850"/>
    <cellStyle name="Euro 25 5" xfId="5851"/>
    <cellStyle name="Euro 25 6" xfId="5852"/>
    <cellStyle name="Euro 25 7" xfId="5853"/>
    <cellStyle name="Euro 25 8" xfId="5854"/>
    <cellStyle name="Euro 25 9" xfId="5855"/>
    <cellStyle name="Euro 26" xfId="5856"/>
    <cellStyle name="Euro 27" xfId="5857"/>
    <cellStyle name="Euro 28" xfId="5858"/>
    <cellStyle name="Euro 29" xfId="5859"/>
    <cellStyle name="Euro 3" xfId="5860"/>
    <cellStyle name="Euro 3 2" xfId="5861"/>
    <cellStyle name="Euro 3 3" xfId="5862"/>
    <cellStyle name="Euro 3 4" xfId="5863"/>
    <cellStyle name="Euro 3 5" xfId="5864"/>
    <cellStyle name="Euro 3 6" xfId="5865"/>
    <cellStyle name="Euro 3 7" xfId="5866"/>
    <cellStyle name="Euro 3 8" xfId="5867"/>
    <cellStyle name="Euro 3 9" xfId="5868"/>
    <cellStyle name="Euro 30" xfId="5869"/>
    <cellStyle name="Euro 31" xfId="5870"/>
    <cellStyle name="Euro 32" xfId="5871"/>
    <cellStyle name="Euro 33" xfId="5872"/>
    <cellStyle name="Euro 34" xfId="5873"/>
    <cellStyle name="Euro 35" xfId="5874"/>
    <cellStyle name="Euro 36" xfId="5875"/>
    <cellStyle name="Euro 37" xfId="5876"/>
    <cellStyle name="Euro 38" xfId="5877"/>
    <cellStyle name="Euro 39" xfId="5878"/>
    <cellStyle name="Euro 4" xfId="5879"/>
    <cellStyle name="Euro 4 2" xfId="5880"/>
    <cellStyle name="Euro 4 3" xfId="5881"/>
    <cellStyle name="Euro 4 4" xfId="5882"/>
    <cellStyle name="Euro 4 5" xfId="5883"/>
    <cellStyle name="Euro 4 6" xfId="5884"/>
    <cellStyle name="Euro 4 7" xfId="5885"/>
    <cellStyle name="Euro 4 8" xfId="5886"/>
    <cellStyle name="Euro 40" xfId="5887"/>
    <cellStyle name="Euro 41" xfId="5888"/>
    <cellStyle name="Euro 41 10" xfId="5889"/>
    <cellStyle name="Euro 41 11" xfId="5890"/>
    <cellStyle name="Euro 41 12" xfId="5891"/>
    <cellStyle name="Euro 41 2" xfId="5892"/>
    <cellStyle name="Euro 41 3" xfId="5893"/>
    <cellStyle name="Euro 41 4" xfId="5894"/>
    <cellStyle name="Euro 41 5" xfId="5895"/>
    <cellStyle name="Euro 41 6" xfId="5896"/>
    <cellStyle name="Euro 41 7" xfId="5897"/>
    <cellStyle name="Euro 41 8" xfId="5898"/>
    <cellStyle name="Euro 41 9" xfId="5899"/>
    <cellStyle name="Euro 42" xfId="5900"/>
    <cellStyle name="Euro 43" xfId="5901"/>
    <cellStyle name="Euro 44" xfId="5902"/>
    <cellStyle name="Euro 45" xfId="5903"/>
    <cellStyle name="Euro 46" xfId="5904"/>
    <cellStyle name="Euro 47" xfId="5905"/>
    <cellStyle name="Euro 48" xfId="5906"/>
    <cellStyle name="Euro 49" xfId="5907"/>
    <cellStyle name="Euro 5" xfId="5908"/>
    <cellStyle name="Euro 5 2" xfId="5909"/>
    <cellStyle name="Euro 5 3" xfId="5910"/>
    <cellStyle name="Euro 5 4" xfId="5911"/>
    <cellStyle name="Euro 5 5" xfId="5912"/>
    <cellStyle name="Euro 5 6" xfId="5913"/>
    <cellStyle name="Euro 5 7" xfId="5914"/>
    <cellStyle name="Euro 50" xfId="5915"/>
    <cellStyle name="Euro 51" xfId="5916"/>
    <cellStyle name="Euro 52" xfId="5917"/>
    <cellStyle name="Euro 53" xfId="5918"/>
    <cellStyle name="Euro 54" xfId="5919"/>
    <cellStyle name="Euro 55" xfId="5920"/>
    <cellStyle name="Euro 56" xfId="5921"/>
    <cellStyle name="Euro 57" xfId="5922"/>
    <cellStyle name="Euro 58" xfId="5923"/>
    <cellStyle name="Euro 59" xfId="5924"/>
    <cellStyle name="Euro 6" xfId="5925"/>
    <cellStyle name="Euro 6 2" xfId="5926"/>
    <cellStyle name="Euro 6 3" xfId="5927"/>
    <cellStyle name="Euro 6 4" xfId="5928"/>
    <cellStyle name="Euro 6 5" xfId="5929"/>
    <cellStyle name="Euro 6 6" xfId="5930"/>
    <cellStyle name="Euro 6 7" xfId="5931"/>
    <cellStyle name="Euro 60" xfId="5932"/>
    <cellStyle name="Euro 61" xfId="5933"/>
    <cellStyle name="Euro 62" xfId="5934"/>
    <cellStyle name="Euro 63" xfId="5935"/>
    <cellStyle name="Euro 64" xfId="5936"/>
    <cellStyle name="Euro 65" xfId="5937"/>
    <cellStyle name="Euro 66" xfId="5938"/>
    <cellStyle name="Euro 67" xfId="5939"/>
    <cellStyle name="Euro 68" xfId="5940"/>
    <cellStyle name="Euro 69" xfId="5941"/>
    <cellStyle name="Euro 7" xfId="5942"/>
    <cellStyle name="Euro 7 2" xfId="5943"/>
    <cellStyle name="Euro 7 3" xfId="5944"/>
    <cellStyle name="Euro 7 4" xfId="5945"/>
    <cellStyle name="Euro 7 5" xfId="5946"/>
    <cellStyle name="Euro 7 6" xfId="5947"/>
    <cellStyle name="Euro 7 7" xfId="5948"/>
    <cellStyle name="Euro 70" xfId="5949"/>
    <cellStyle name="Euro 71" xfId="5950"/>
    <cellStyle name="Euro 72" xfId="5951"/>
    <cellStyle name="Euro 73" xfId="5952"/>
    <cellStyle name="Euro 74" xfId="5953"/>
    <cellStyle name="Euro 75" xfId="5954"/>
    <cellStyle name="Euro 76" xfId="5955"/>
    <cellStyle name="Euro 77" xfId="5956"/>
    <cellStyle name="Euro 78" xfId="5957"/>
    <cellStyle name="Euro 79" xfId="5958"/>
    <cellStyle name="Euro 8" xfId="5959"/>
    <cellStyle name="Euro 8 2" xfId="5960"/>
    <cellStyle name="Euro 8 3" xfId="5961"/>
    <cellStyle name="Euro 8 4" xfId="5962"/>
    <cellStyle name="Euro 8 5" xfId="5963"/>
    <cellStyle name="Euro 8 6" xfId="5964"/>
    <cellStyle name="Euro 8 7" xfId="5965"/>
    <cellStyle name="Euro 80" xfId="5966"/>
    <cellStyle name="Euro 81" xfId="5967"/>
    <cellStyle name="Euro 82" xfId="5968"/>
    <cellStyle name="Euro 83" xfId="5969"/>
    <cellStyle name="Euro 84" xfId="5970"/>
    <cellStyle name="Euro 9" xfId="5971"/>
    <cellStyle name="Euro 9 2" xfId="5972"/>
    <cellStyle name="Euro 9 3" xfId="5973"/>
    <cellStyle name="Euro 9 4" xfId="5974"/>
    <cellStyle name="Euro 9 5" xfId="5975"/>
    <cellStyle name="Euro 9 6" xfId="5976"/>
    <cellStyle name="Euro 9 7" xfId="5977"/>
    <cellStyle name="Euro_(+, -) Activos fijos tipo historico" xfId="5978"/>
    <cellStyle name="Explanatory Text" xfId="5979"/>
    <cellStyle name="Explanatory Text 2" xfId="5980"/>
    <cellStyle name="Explanatory Text 2 10" xfId="5981"/>
    <cellStyle name="Explanatory Text 2 11" xfId="5982"/>
    <cellStyle name="Explanatory Text 2 12" xfId="5983"/>
    <cellStyle name="Explanatory Text 2 13" xfId="5984"/>
    <cellStyle name="Explanatory Text 2 14" xfId="5985"/>
    <cellStyle name="Explanatory Text 2 15" xfId="5986"/>
    <cellStyle name="Explanatory Text 2 2" xfId="5987"/>
    <cellStyle name="Explanatory Text 2 3" xfId="5988"/>
    <cellStyle name="Explanatory Text 2 4" xfId="5989"/>
    <cellStyle name="Explanatory Text 2 5" xfId="5990"/>
    <cellStyle name="Explanatory Text 2 6" xfId="5991"/>
    <cellStyle name="Explanatory Text 2 7" xfId="5992"/>
    <cellStyle name="Explanatory Text 2 8" xfId="5993"/>
    <cellStyle name="Explanatory Text 2 9" xfId="5994"/>
    <cellStyle name="Explanatory Text 3" xfId="5995"/>
    <cellStyle name="Explanatory Text 4" xfId="5996"/>
    <cellStyle name="Explanatory Text 5" xfId="5997"/>
    <cellStyle name="Explanatory Text 6" xfId="5998"/>
    <cellStyle name="EY House" xfId="5999"/>
    <cellStyle name="EY Narrative text" xfId="6000"/>
    <cellStyle name="EY%colcalc" xfId="6001"/>
    <cellStyle name="EY%input" xfId="6002"/>
    <cellStyle name="EY%rowcalc" xfId="6003"/>
    <cellStyle name="EY0dp" xfId="6004"/>
    <cellStyle name="EY1dp" xfId="6005"/>
    <cellStyle name="EY2dp" xfId="6006"/>
    <cellStyle name="EY3dp" xfId="6007"/>
    <cellStyle name="EYChartTitle" xfId="6008"/>
    <cellStyle name="EYColumnHeading" xfId="6009"/>
    <cellStyle name="EYColumnHeading 2" xfId="6010"/>
    <cellStyle name="EYColumnHeading 3" xfId="6011"/>
    <cellStyle name="EYColumnHeading_20101005 Full Model ED v44 post CC full covenants" xfId="6012"/>
    <cellStyle name="EYColumnHeadingItalic" xfId="6013"/>
    <cellStyle name="EYCoverDatabookName" xfId="6014"/>
    <cellStyle name="EYCoverDate" xfId="6015"/>
    <cellStyle name="EYCoverDraft" xfId="6016"/>
    <cellStyle name="EYCoverProjectName" xfId="6017"/>
    <cellStyle name="EYCurrency" xfId="6018"/>
    <cellStyle name="EYCurrency 2" xfId="6019"/>
    <cellStyle name="EYCurrency 3" xfId="6020"/>
    <cellStyle name="EYCurrency_20101005 Full Model ED v44 post CC full covenants" xfId="6021"/>
    <cellStyle name="EYHeading1" xfId="6022"/>
    <cellStyle name="EYheading2" xfId="6023"/>
    <cellStyle name="EYheading3" xfId="6024"/>
    <cellStyle name="EYNotes" xfId="6025"/>
    <cellStyle name="EYNotesHeading" xfId="6026"/>
    <cellStyle name="EYNotesHeading 2" xfId="6027"/>
    <cellStyle name="EYNotesHeading 3" xfId="6028"/>
    <cellStyle name="EYNotesHeading_20101005 Full Model ED v44 post CC full covenants" xfId="6029"/>
    <cellStyle name="EYnumber" xfId="6030"/>
    <cellStyle name="EYnumber 2" xfId="6031"/>
    <cellStyle name="EYnumber_EBITDA Bridge Template2" xfId="6032"/>
    <cellStyle name="EYRelianceRestricted" xfId="6033"/>
    <cellStyle name="EYSectionHeading" xfId="6034"/>
    <cellStyle name="EYSheetHeader1" xfId="6035"/>
    <cellStyle name="EYSheetHeading" xfId="6036"/>
    <cellStyle name="EYSheetHeading 2" xfId="6037"/>
    <cellStyle name="EYSheetHeading_20101005 Full Model ED v44 post CC full covenants" xfId="6038"/>
    <cellStyle name="EYsmallheading" xfId="6039"/>
    <cellStyle name="EYSource" xfId="6040"/>
    <cellStyle name="EYSource 2" xfId="6041"/>
    <cellStyle name="EYSource_20101005 Full Model ED v44 post CC full covenants" xfId="6042"/>
    <cellStyle name="EYtext" xfId="6043"/>
    <cellStyle name="EYtextbold" xfId="6044"/>
    <cellStyle name="EYtextbolditalic" xfId="6045"/>
    <cellStyle name="EYtextitalic" xfId="6046"/>
    <cellStyle name="f" xfId="6047"/>
    <cellStyle name="f 2" xfId="6048"/>
    <cellStyle name="f Highlight 2" xfId="6049"/>
    <cellStyle name="f_11.indop" xfId="6050"/>
    <cellStyle name="f_11.merc" xfId="6051"/>
    <cellStyle name="f_clp-usd" xfId="6052"/>
    <cellStyle name="f_ITI_Informe Mensual_2011" xfId="6053"/>
    <cellStyle name="F2" xfId="6054"/>
    <cellStyle name="F2 10" xfId="6055"/>
    <cellStyle name="F2 11" xfId="6056"/>
    <cellStyle name="F2 12" xfId="6057"/>
    <cellStyle name="F2 13" xfId="6058"/>
    <cellStyle name="F2 14" xfId="6059"/>
    <cellStyle name="F2 15" xfId="6060"/>
    <cellStyle name="F2 16" xfId="6061"/>
    <cellStyle name="F2 17" xfId="6062"/>
    <cellStyle name="F2 2" xfId="6063"/>
    <cellStyle name="F2 3" xfId="6064"/>
    <cellStyle name="F2 4" xfId="6065"/>
    <cellStyle name="F2 5" xfId="6066"/>
    <cellStyle name="F2 6" xfId="6067"/>
    <cellStyle name="F2 7" xfId="6068"/>
    <cellStyle name="F2 8" xfId="6069"/>
    <cellStyle name="F2 9" xfId="6070"/>
    <cellStyle name="F3" xfId="6071"/>
    <cellStyle name="F3 10" xfId="6072"/>
    <cellStyle name="F3 11" xfId="6073"/>
    <cellStyle name="F3 12" xfId="6074"/>
    <cellStyle name="F3 13" xfId="6075"/>
    <cellStyle name="F3 14" xfId="6076"/>
    <cellStyle name="F3 15" xfId="6077"/>
    <cellStyle name="F3 16" xfId="6078"/>
    <cellStyle name="F3 17" xfId="6079"/>
    <cellStyle name="F3 2" xfId="6080"/>
    <cellStyle name="F3 3" xfId="6081"/>
    <cellStyle name="F3 4" xfId="6082"/>
    <cellStyle name="F3 5" xfId="6083"/>
    <cellStyle name="F3 6" xfId="6084"/>
    <cellStyle name="F3 7" xfId="6085"/>
    <cellStyle name="F3 8" xfId="6086"/>
    <cellStyle name="F3 9" xfId="6087"/>
    <cellStyle name="F4" xfId="6088"/>
    <cellStyle name="F4 10" xfId="6089"/>
    <cellStyle name="F4 11" xfId="6090"/>
    <cellStyle name="F4 12" xfId="6091"/>
    <cellStyle name="F4 13" xfId="6092"/>
    <cellStyle name="F4 14" xfId="6093"/>
    <cellStyle name="F4 15" xfId="6094"/>
    <cellStyle name="F4 16" xfId="6095"/>
    <cellStyle name="F4 17" xfId="6096"/>
    <cellStyle name="F4 2" xfId="6097"/>
    <cellStyle name="F4 3" xfId="6098"/>
    <cellStyle name="F4 4" xfId="6099"/>
    <cellStyle name="F4 5" xfId="6100"/>
    <cellStyle name="F4 6" xfId="6101"/>
    <cellStyle name="F4 7" xfId="6102"/>
    <cellStyle name="F4 8" xfId="6103"/>
    <cellStyle name="F4 9" xfId="6104"/>
    <cellStyle name="F5" xfId="6105"/>
    <cellStyle name="F5 10" xfId="6106"/>
    <cellStyle name="F5 11" xfId="6107"/>
    <cellStyle name="F5 12" xfId="6108"/>
    <cellStyle name="F5 13" xfId="6109"/>
    <cellStyle name="F5 14" xfId="6110"/>
    <cellStyle name="F5 15" xfId="6111"/>
    <cellStyle name="F5 16" xfId="6112"/>
    <cellStyle name="F5 17" xfId="6113"/>
    <cellStyle name="F5 2" xfId="6114"/>
    <cellStyle name="F5 3" xfId="6115"/>
    <cellStyle name="F5 4" xfId="6116"/>
    <cellStyle name="F5 5" xfId="6117"/>
    <cellStyle name="F5 6" xfId="6118"/>
    <cellStyle name="F5 7" xfId="6119"/>
    <cellStyle name="F5 8" xfId="6120"/>
    <cellStyle name="F5 9" xfId="6121"/>
    <cellStyle name="F6" xfId="6122"/>
    <cellStyle name="F6 10" xfId="6123"/>
    <cellStyle name="F6 11" xfId="6124"/>
    <cellStyle name="F6 12" xfId="6125"/>
    <cellStyle name="F6 13" xfId="6126"/>
    <cellStyle name="F6 14" xfId="6127"/>
    <cellStyle name="F6 15" xfId="6128"/>
    <cellStyle name="F6 16" xfId="6129"/>
    <cellStyle name="F6 17" xfId="6130"/>
    <cellStyle name="F6 2" xfId="6131"/>
    <cellStyle name="F6 3" xfId="6132"/>
    <cellStyle name="F6 4" xfId="6133"/>
    <cellStyle name="F6 5" xfId="6134"/>
    <cellStyle name="F6 6" xfId="6135"/>
    <cellStyle name="F6 7" xfId="6136"/>
    <cellStyle name="F6 8" xfId="6137"/>
    <cellStyle name="F6 9" xfId="6138"/>
    <cellStyle name="F7" xfId="6139"/>
    <cellStyle name="F7 10" xfId="6140"/>
    <cellStyle name="F7 11" xfId="6141"/>
    <cellStyle name="F7 12" xfId="6142"/>
    <cellStyle name="F7 13" xfId="6143"/>
    <cellStyle name="F7 14" xfId="6144"/>
    <cellStyle name="F7 15" xfId="6145"/>
    <cellStyle name="F7 16" xfId="6146"/>
    <cellStyle name="F7 17" xfId="6147"/>
    <cellStyle name="F7 2" xfId="6148"/>
    <cellStyle name="F7 3" xfId="6149"/>
    <cellStyle name="F7 4" xfId="6150"/>
    <cellStyle name="F7 5" xfId="6151"/>
    <cellStyle name="F7 6" xfId="6152"/>
    <cellStyle name="F7 7" xfId="6153"/>
    <cellStyle name="F7 8" xfId="6154"/>
    <cellStyle name="F7 9" xfId="6155"/>
    <cellStyle name="F8" xfId="6156"/>
    <cellStyle name="F8 10" xfId="6157"/>
    <cellStyle name="F8 11" xfId="6158"/>
    <cellStyle name="F8 12" xfId="6159"/>
    <cellStyle name="F8 13" xfId="6160"/>
    <cellStyle name="F8 14" xfId="6161"/>
    <cellStyle name="F8 15" xfId="6162"/>
    <cellStyle name="F8 16" xfId="6163"/>
    <cellStyle name="F8 17" xfId="6164"/>
    <cellStyle name="F8 2" xfId="6165"/>
    <cellStyle name="F8 3" xfId="6166"/>
    <cellStyle name="F8 4" xfId="6167"/>
    <cellStyle name="F8 5" xfId="6168"/>
    <cellStyle name="F8 6" xfId="6169"/>
    <cellStyle name="F8 7" xfId="6170"/>
    <cellStyle name="F8 8" xfId="6171"/>
    <cellStyle name="F8 9" xfId="6172"/>
    <cellStyle name="fecha" xfId="6173"/>
    <cellStyle name="Fecha 10" xfId="6174"/>
    <cellStyle name="fecha 11" xfId="6175"/>
    <cellStyle name="fecha 12" xfId="6176"/>
    <cellStyle name="fecha 2" xfId="6177"/>
    <cellStyle name="fecha 3" xfId="6178"/>
    <cellStyle name="fecha 4" xfId="6179"/>
    <cellStyle name="fecha 5" xfId="6180"/>
    <cellStyle name="Fecha 6" xfId="6181"/>
    <cellStyle name="Fecha 7" xfId="6182"/>
    <cellStyle name="Fecha 8" xfId="6183"/>
    <cellStyle name="Fecha 9" xfId="6184"/>
    <cellStyle name="FF_EURO" xfId="6185"/>
    <cellStyle name="Fijo" xfId="6186"/>
    <cellStyle name="Fijo 2" xfId="6187"/>
    <cellStyle name="Fijo 3" xfId="6188"/>
    <cellStyle name="Finan?ní0" xfId="6189"/>
    <cellStyle name="Financiero" xfId="6190"/>
    <cellStyle name="Financiero 2" xfId="6191"/>
    <cellStyle name="Financiero 3" xfId="6192"/>
    <cellStyle name="Finanční0" xfId="6193"/>
    <cellStyle name="Fixed" xfId="6194"/>
    <cellStyle name="Fixlong" xfId="6195"/>
    <cellStyle name="Footer SBILogo1" xfId="6196"/>
    <cellStyle name="Footer SBILogo2" xfId="6197"/>
    <cellStyle name="Footnote" xfId="6198"/>
    <cellStyle name="Footnote Reference" xfId="6199"/>
    <cellStyle name="Footnote_HDI - Template BR 2005-01" xfId="6200"/>
    <cellStyle name="Forecast" xfId="6201"/>
    <cellStyle name="Forecast %" xfId="6202"/>
    <cellStyle name="Format Number Column" xfId="6203"/>
    <cellStyle name="Formula" xfId="6204"/>
    <cellStyle name="Fred" xfId="6205"/>
    <cellStyle name="from Input Sheet" xfId="6206"/>
    <cellStyle name="From Project Models" xfId="6207"/>
    <cellStyle name="FRxAmtStyle" xfId="6208"/>
    <cellStyle name="g Highlight 1" xfId="6209"/>
    <cellStyle name="gelb" xfId="6210"/>
    <cellStyle name="GN Store Nord A/S (CPSE:GN) - Monthly Forward P/E (NTM)Style" xfId="6211"/>
    <cellStyle name="Good" xfId="6212"/>
    <cellStyle name="Good 2" xfId="6213"/>
    <cellStyle name="Good 2 10" xfId="6214"/>
    <cellStyle name="Good 2 11" xfId="6215"/>
    <cellStyle name="Good 2 12" xfId="6216"/>
    <cellStyle name="Good 2 13" xfId="6217"/>
    <cellStyle name="Good 2 14" xfId="6218"/>
    <cellStyle name="Good 2 15" xfId="6219"/>
    <cellStyle name="Good 2 2" xfId="6220"/>
    <cellStyle name="Good 2 3" xfId="6221"/>
    <cellStyle name="Good 2 4" xfId="6222"/>
    <cellStyle name="Good 2 5" xfId="6223"/>
    <cellStyle name="Good 2 6" xfId="6224"/>
    <cellStyle name="Good 2 7" xfId="6225"/>
    <cellStyle name="Good 2 8" xfId="6226"/>
    <cellStyle name="Good 2 9" xfId="6227"/>
    <cellStyle name="Good 3" xfId="6228"/>
    <cellStyle name="Good 4" xfId="6229"/>
    <cellStyle name="Good 5" xfId="6230"/>
    <cellStyle name="Good 6" xfId="6231"/>
    <cellStyle name="GPM_Allocation" xfId="6232"/>
    <cellStyle name="GREG" xfId="6233"/>
    <cellStyle name="Grey" xfId="6234"/>
    <cellStyle name="Grey 2" xfId="6235"/>
    <cellStyle name="Grey 2 10" xfId="6236"/>
    <cellStyle name="Grey 2 11" xfId="6237"/>
    <cellStyle name="Grey 2 12" xfId="6238"/>
    <cellStyle name="Grey 2 13" xfId="6239"/>
    <cellStyle name="Grey 2 14" xfId="6240"/>
    <cellStyle name="Grey 2 15" xfId="6241"/>
    <cellStyle name="Grey 2 2" xfId="6242"/>
    <cellStyle name="Grey 2 3" xfId="6243"/>
    <cellStyle name="Grey 2 4" xfId="6244"/>
    <cellStyle name="Grey 2 5" xfId="6245"/>
    <cellStyle name="Grey 2 6" xfId="6246"/>
    <cellStyle name="Grey 2 7" xfId="6247"/>
    <cellStyle name="Grey 2 8" xfId="6248"/>
    <cellStyle name="Grey 2 9" xfId="6249"/>
    <cellStyle name="H 2" xfId="6250"/>
    <cellStyle name="hard no." xfId="6251"/>
    <cellStyle name="Hard Percent" xfId="6252"/>
    <cellStyle name="Header" xfId="6253"/>
    <cellStyle name="Header 2" xfId="6254"/>
    <cellStyle name="Header Draft Stamp" xfId="6255"/>
    <cellStyle name="Header_Back up forecast 02" xfId="6256"/>
    <cellStyle name="Header1" xfId="6257"/>
    <cellStyle name="Header2" xfId="6258"/>
    <cellStyle name="Header2 2" xfId="6259"/>
    <cellStyle name="Header2 2 2" xfId="6260"/>
    <cellStyle name="Header2 2 2 2" xfId="6261"/>
    <cellStyle name="Header2 2 2 3" xfId="6262"/>
    <cellStyle name="Header2 2 3" xfId="6263"/>
    <cellStyle name="Header2 2 3 2" xfId="6264"/>
    <cellStyle name="Header2 2 4" xfId="6265"/>
    <cellStyle name="Header2 2 4 2" xfId="6266"/>
    <cellStyle name="Header2 2 5" xfId="6267"/>
    <cellStyle name="Header2 2 6" xfId="6268"/>
    <cellStyle name="Header2 3" xfId="6269"/>
    <cellStyle name="Header2 3 2" xfId="6270"/>
    <cellStyle name="Header2 3 3" xfId="6271"/>
    <cellStyle name="Header2 4" xfId="6272"/>
    <cellStyle name="Header2 4 2" xfId="6273"/>
    <cellStyle name="Header2 5" xfId="6274"/>
    <cellStyle name="Header2 5 2" xfId="6275"/>
    <cellStyle name="Header2 6" xfId="6276"/>
    <cellStyle name="Header2 6 2" xfId="6277"/>
    <cellStyle name="Header2 7" xfId="6278"/>
    <cellStyle name="Header2 7 2" xfId="6279"/>
    <cellStyle name="Header2 7 3" xfId="6280"/>
    <cellStyle name="header3" xfId="6281"/>
    <cellStyle name="Heading" xfId="6282"/>
    <cellStyle name="Heading 1" xfId="6283"/>
    <cellStyle name="Heading 1 2" xfId="6284"/>
    <cellStyle name="Heading 1 2 10" xfId="6285"/>
    <cellStyle name="Heading 1 2 11" xfId="6286"/>
    <cellStyle name="Heading 1 2 12" xfId="6287"/>
    <cellStyle name="Heading 1 2 13" xfId="6288"/>
    <cellStyle name="Heading 1 2 14" xfId="6289"/>
    <cellStyle name="Heading 1 2 15" xfId="6290"/>
    <cellStyle name="Heading 1 2 2" xfId="6291"/>
    <cellStyle name="Heading 1 2 3" xfId="6292"/>
    <cellStyle name="Heading 1 2 4" xfId="6293"/>
    <cellStyle name="Heading 1 2 5" xfId="6294"/>
    <cellStyle name="Heading 1 2 6" xfId="6295"/>
    <cellStyle name="Heading 1 2 7" xfId="6296"/>
    <cellStyle name="Heading 1 2 8" xfId="6297"/>
    <cellStyle name="Heading 1 2 9" xfId="6298"/>
    <cellStyle name="Heading 1 3" xfId="6299"/>
    <cellStyle name="Heading 1 4" xfId="6300"/>
    <cellStyle name="Heading 1 5" xfId="6301"/>
    <cellStyle name="Heading 1 6" xfId="6302"/>
    <cellStyle name="Heading 1 Above" xfId="6303"/>
    <cellStyle name="Heading 1+" xfId="6304"/>
    <cellStyle name="Heading 2" xfId="6305"/>
    <cellStyle name="Heading 2 2" xfId="6306"/>
    <cellStyle name="Heading 2 2 10" xfId="6307"/>
    <cellStyle name="Heading 2 2 11" xfId="6308"/>
    <cellStyle name="Heading 2 2 12" xfId="6309"/>
    <cellStyle name="Heading 2 2 13" xfId="6310"/>
    <cellStyle name="Heading 2 2 14" xfId="6311"/>
    <cellStyle name="Heading 2 2 15" xfId="6312"/>
    <cellStyle name="Heading 2 2 16" xfId="6313"/>
    <cellStyle name="Heading 2 2 2" xfId="6314"/>
    <cellStyle name="Heading 2 2 3" xfId="6315"/>
    <cellStyle name="Heading 2 2 4" xfId="6316"/>
    <cellStyle name="Heading 2 2 5" xfId="6317"/>
    <cellStyle name="Heading 2 2 6" xfId="6318"/>
    <cellStyle name="Heading 2 2 7" xfId="6319"/>
    <cellStyle name="Heading 2 2 8" xfId="6320"/>
    <cellStyle name="Heading 2 2 9" xfId="6321"/>
    <cellStyle name="Heading 2 3" xfId="6322"/>
    <cellStyle name="Heading 2 3 2" xfId="6323"/>
    <cellStyle name="Heading 2 4" xfId="6324"/>
    <cellStyle name="Heading 2 5" xfId="6325"/>
    <cellStyle name="Heading 2 6" xfId="6326"/>
    <cellStyle name="Heading 2 Below" xfId="6327"/>
    <cellStyle name="Heading 2+" xfId="6328"/>
    <cellStyle name="Heading 3" xfId="6329"/>
    <cellStyle name="Heading 3 2" xfId="6330"/>
    <cellStyle name="Heading 3 2 10" xfId="6331"/>
    <cellStyle name="Heading 3 2 11" xfId="6332"/>
    <cellStyle name="Heading 3 2 12" xfId="6333"/>
    <cellStyle name="Heading 3 2 13" xfId="6334"/>
    <cellStyle name="Heading 3 2 14" xfId="6335"/>
    <cellStyle name="Heading 3 2 15" xfId="6336"/>
    <cellStyle name="Heading 3 2 16" xfId="6337"/>
    <cellStyle name="Heading 3 2 2" xfId="6338"/>
    <cellStyle name="Heading 3 2 3" xfId="6339"/>
    <cellStyle name="Heading 3 2 4" xfId="6340"/>
    <cellStyle name="Heading 3 2 5" xfId="6341"/>
    <cellStyle name="Heading 3 2 6" xfId="6342"/>
    <cellStyle name="Heading 3 2 7" xfId="6343"/>
    <cellStyle name="Heading 3 2 8" xfId="6344"/>
    <cellStyle name="Heading 3 2 9" xfId="6345"/>
    <cellStyle name="Heading 3 3" xfId="6346"/>
    <cellStyle name="Heading 3 3 2" xfId="6347"/>
    <cellStyle name="Heading 3 4" xfId="6348"/>
    <cellStyle name="Heading 3 5" xfId="6349"/>
    <cellStyle name="Heading 3 6" xfId="6350"/>
    <cellStyle name="Heading 3+" xfId="6351"/>
    <cellStyle name="Heading 4" xfId="6352"/>
    <cellStyle name="Heading 4 2" xfId="6353"/>
    <cellStyle name="Heading 4 2 10" xfId="6354"/>
    <cellStyle name="Heading 4 2 11" xfId="6355"/>
    <cellStyle name="Heading 4 2 12" xfId="6356"/>
    <cellStyle name="Heading 4 2 13" xfId="6357"/>
    <cellStyle name="Heading 4 2 14" xfId="6358"/>
    <cellStyle name="Heading 4 2 15" xfId="6359"/>
    <cellStyle name="Heading 4 2 2" xfId="6360"/>
    <cellStyle name="Heading 4 2 3" xfId="6361"/>
    <cellStyle name="Heading 4 2 4" xfId="6362"/>
    <cellStyle name="Heading 4 2 5" xfId="6363"/>
    <cellStyle name="Heading 4 2 6" xfId="6364"/>
    <cellStyle name="Heading 4 2 7" xfId="6365"/>
    <cellStyle name="Heading 4 2 8" xfId="6366"/>
    <cellStyle name="Heading 4 2 9" xfId="6367"/>
    <cellStyle name="Heading 4 3" xfId="6368"/>
    <cellStyle name="Heading 4 4" xfId="6369"/>
    <cellStyle name="Heading 4 5" xfId="6370"/>
    <cellStyle name="Heading 4 6" xfId="6371"/>
    <cellStyle name="Heading No Underline" xfId="6372"/>
    <cellStyle name="Heading With Underline" xfId="6373"/>
    <cellStyle name="Heading With Underline 2" xfId="6374"/>
    <cellStyle name="Heading With Underline 2 10" xfId="6375"/>
    <cellStyle name="Heading With Underline 2 10 2" xfId="6376"/>
    <cellStyle name="Heading With Underline 2 11" xfId="6377"/>
    <cellStyle name="Heading With Underline 2 11 2" xfId="6378"/>
    <cellStyle name="Heading With Underline 2 12" xfId="6379"/>
    <cellStyle name="Heading With Underline 2 12 2" xfId="6380"/>
    <cellStyle name="Heading With Underline 2 13" xfId="6381"/>
    <cellStyle name="Heading With Underline 2 13 2" xfId="6382"/>
    <cellStyle name="Heading With Underline 2 14" xfId="6383"/>
    <cellStyle name="Heading With Underline 2 2" xfId="6384"/>
    <cellStyle name="Heading With Underline 2 2 2" xfId="6385"/>
    <cellStyle name="Heading With Underline 2 3" xfId="6386"/>
    <cellStyle name="Heading With Underline 2 3 2" xfId="6387"/>
    <cellStyle name="Heading With Underline 2 4" xfId="6388"/>
    <cellStyle name="Heading With Underline 2 4 2" xfId="6389"/>
    <cellStyle name="Heading With Underline 2 5" xfId="6390"/>
    <cellStyle name="Heading With Underline 2 5 2" xfId="6391"/>
    <cellStyle name="Heading With Underline 2 6" xfId="6392"/>
    <cellStyle name="Heading With Underline 2 6 2" xfId="6393"/>
    <cellStyle name="Heading With Underline 2 7" xfId="6394"/>
    <cellStyle name="Heading With Underline 2 7 2" xfId="6395"/>
    <cellStyle name="Heading With Underline 2 8" xfId="6396"/>
    <cellStyle name="Heading With Underline 2 8 2" xfId="6397"/>
    <cellStyle name="Heading With Underline 2 9" xfId="6398"/>
    <cellStyle name="Heading With Underline 2 9 2" xfId="6399"/>
    <cellStyle name="Heading With Underline 3" xfId="6400"/>
    <cellStyle name="Heading With Underline 3 2" xfId="6401"/>
    <cellStyle name="Heading With Underline 3 2 2" xfId="6402"/>
    <cellStyle name="Heading With Underline 3 3" xfId="6403"/>
    <cellStyle name="Heading1" xfId="6404"/>
    <cellStyle name="Heading2" xfId="6405"/>
    <cellStyle name="Headings" xfId="6406"/>
    <cellStyle name="hellblau" xfId="6407"/>
    <cellStyle name="hellgrau" xfId="6408"/>
    <cellStyle name="Hidden" xfId="6409"/>
    <cellStyle name="Hidden 2" xfId="6410"/>
    <cellStyle name="Hidden 2 10" xfId="6411"/>
    <cellStyle name="Hidden 2 10 2" xfId="6412"/>
    <cellStyle name="Hidden 2 11" xfId="6413"/>
    <cellStyle name="Hidden 2 11 2" xfId="6414"/>
    <cellStyle name="Hidden 2 12" xfId="6415"/>
    <cellStyle name="Hidden 2 12 2" xfId="6416"/>
    <cellStyle name="Hidden 2 13" xfId="6417"/>
    <cellStyle name="Hidden 2 13 2" xfId="6418"/>
    <cellStyle name="Hidden 2 14" xfId="6419"/>
    <cellStyle name="Hidden 2 2" xfId="6420"/>
    <cellStyle name="Hidden 2 2 2" xfId="6421"/>
    <cellStyle name="Hidden 2 3" xfId="6422"/>
    <cellStyle name="Hidden 2 3 2" xfId="6423"/>
    <cellStyle name="Hidden 2 4" xfId="6424"/>
    <cellStyle name="Hidden 2 4 2" xfId="6425"/>
    <cellStyle name="Hidden 2 5" xfId="6426"/>
    <cellStyle name="Hidden 2 5 2" xfId="6427"/>
    <cellStyle name="Hidden 2 6" xfId="6428"/>
    <cellStyle name="Hidden 2 6 2" xfId="6429"/>
    <cellStyle name="Hidden 2 7" xfId="6430"/>
    <cellStyle name="Hidden 2 7 2" xfId="6431"/>
    <cellStyle name="Hidden 2 8" xfId="6432"/>
    <cellStyle name="Hidden 2 8 2" xfId="6433"/>
    <cellStyle name="Hidden 2 9" xfId="6434"/>
    <cellStyle name="Hidden 2 9 2" xfId="6435"/>
    <cellStyle name="Hidden 3" xfId="6436"/>
    <cellStyle name="Hidden 3 2" xfId="6437"/>
    <cellStyle name="Hidden 3 2 2" xfId="6438"/>
    <cellStyle name="Hidden 3 3" xfId="6439"/>
    <cellStyle name="hidebold" xfId="6440"/>
    <cellStyle name="hidenorm" xfId="6441"/>
    <cellStyle name="Highlight" xfId="6442"/>
    <cellStyle name="Hipervínculo" xfId="2" builtinId="8"/>
    <cellStyle name="Hipervínculo 2" xfId="6443"/>
    <cellStyle name="Hipervínculo 2 10" xfId="6444"/>
    <cellStyle name="Hipervínculo 2 11" xfId="6445"/>
    <cellStyle name="Hipervínculo 2 12" xfId="6446"/>
    <cellStyle name="Hipervínculo 2 13" xfId="6447"/>
    <cellStyle name="Hipervínculo 2 14" xfId="6448"/>
    <cellStyle name="Hipervínculo 2 15" xfId="6449"/>
    <cellStyle name="Hipervínculo 2 16" xfId="6450"/>
    <cellStyle name="Hipervínculo 2 2" xfId="6451"/>
    <cellStyle name="Hipervínculo 2 2 2" xfId="6452"/>
    <cellStyle name="Hipervínculo 2 2 3" xfId="6453"/>
    <cellStyle name="Hipervínculo 2 3" xfId="6454"/>
    <cellStyle name="Hipervínculo 2 3 2" xfId="6455"/>
    <cellStyle name="Hipervínculo 2 4" xfId="6456"/>
    <cellStyle name="Hipervínculo 2 5" xfId="6457"/>
    <cellStyle name="Hipervínculo 2 6" xfId="6458"/>
    <cellStyle name="Hipervínculo 2 7" xfId="6459"/>
    <cellStyle name="Hipervínculo 2 8" xfId="6460"/>
    <cellStyle name="Hipervínculo 2 9" xfId="6461"/>
    <cellStyle name="Hipervínculo 3" xfId="6462"/>
    <cellStyle name="hips" xfId="6463"/>
    <cellStyle name="HspColumn" xfId="6464"/>
    <cellStyle name="HspColumnBottom" xfId="6465"/>
    <cellStyle name="HspCurrency" xfId="6466"/>
    <cellStyle name="HspNonCurrency" xfId="6467"/>
    <cellStyle name="HspPage" xfId="6468"/>
    <cellStyle name="HspPercentage" xfId="6469"/>
    <cellStyle name="HspPlanType" xfId="6470"/>
    <cellStyle name="HspPOV" xfId="6471"/>
    <cellStyle name="HspRow" xfId="6472"/>
    <cellStyle name="Hyperlink" xfId="6473"/>
    <cellStyle name="Hyperlink 2" xfId="6474"/>
    <cellStyle name="Hyperlink 2 2" xfId="6475"/>
    <cellStyle name="Hyperlink 3" xfId="6476"/>
    <cellStyle name="ICU Medical, Inc. (NasdaqGS:ICUI) - Monthly Forward P/E (NTM)Style" xfId="6477"/>
    <cellStyle name="Import" xfId="6478"/>
    <cellStyle name="Income Statement" xfId="6479"/>
    <cellStyle name="Incorrecto 10" xfId="6480"/>
    <cellStyle name="Incorrecto 11" xfId="6481"/>
    <cellStyle name="Incorrecto 12" xfId="6482"/>
    <cellStyle name="Incorrecto 13" xfId="6483"/>
    <cellStyle name="Incorrecto 14" xfId="6484"/>
    <cellStyle name="Incorrecto 15" xfId="6485"/>
    <cellStyle name="Incorrecto 16" xfId="6486"/>
    <cellStyle name="Incorrecto 2" xfId="6487"/>
    <cellStyle name="Incorrecto 2 10" xfId="6488"/>
    <cellStyle name="Incorrecto 2 11" xfId="6489"/>
    <cellStyle name="Incorrecto 2 12" xfId="6490"/>
    <cellStyle name="Incorrecto 2 13" xfId="6491"/>
    <cellStyle name="Incorrecto 2 14" xfId="6492"/>
    <cellStyle name="Incorrecto 2 2" xfId="6493"/>
    <cellStyle name="Incorrecto 2 3" xfId="6494"/>
    <cellStyle name="Incorrecto 2 4" xfId="6495"/>
    <cellStyle name="Incorrecto 2 5" xfId="6496"/>
    <cellStyle name="Incorrecto 2 6" xfId="6497"/>
    <cellStyle name="Incorrecto 2 7" xfId="6498"/>
    <cellStyle name="Incorrecto 2 8" xfId="6499"/>
    <cellStyle name="Incorrecto 2 9" xfId="6500"/>
    <cellStyle name="Incorrecto 3" xfId="6501"/>
    <cellStyle name="Incorrecto 3 10" xfId="6502"/>
    <cellStyle name="Incorrecto 3 11" xfId="6503"/>
    <cellStyle name="Incorrecto 3 12" xfId="6504"/>
    <cellStyle name="Incorrecto 3 13" xfId="6505"/>
    <cellStyle name="Incorrecto 3 14" xfId="6506"/>
    <cellStyle name="Incorrecto 3 2" xfId="6507"/>
    <cellStyle name="Incorrecto 3 3" xfId="6508"/>
    <cellStyle name="Incorrecto 3 4" xfId="6509"/>
    <cellStyle name="Incorrecto 3 5" xfId="6510"/>
    <cellStyle name="Incorrecto 3 6" xfId="6511"/>
    <cellStyle name="Incorrecto 3 7" xfId="6512"/>
    <cellStyle name="Incorrecto 3 8" xfId="6513"/>
    <cellStyle name="Incorrecto 3 9" xfId="6514"/>
    <cellStyle name="Incorrecto 4" xfId="6515"/>
    <cellStyle name="Incorrecto 4 10" xfId="6516"/>
    <cellStyle name="Incorrecto 4 11" xfId="6517"/>
    <cellStyle name="Incorrecto 4 12" xfId="6518"/>
    <cellStyle name="Incorrecto 4 13" xfId="6519"/>
    <cellStyle name="Incorrecto 4 14" xfId="6520"/>
    <cellStyle name="Incorrecto 4 2" xfId="6521"/>
    <cellStyle name="Incorrecto 4 3" xfId="6522"/>
    <cellStyle name="Incorrecto 4 4" xfId="6523"/>
    <cellStyle name="Incorrecto 4 5" xfId="6524"/>
    <cellStyle name="Incorrecto 4 6" xfId="6525"/>
    <cellStyle name="Incorrecto 4 7" xfId="6526"/>
    <cellStyle name="Incorrecto 4 8" xfId="6527"/>
    <cellStyle name="Incorrecto 4 9" xfId="6528"/>
    <cellStyle name="Incorrecto 5" xfId="6529"/>
    <cellStyle name="Incorrecto 5 10" xfId="6530"/>
    <cellStyle name="Incorrecto 5 11" xfId="6531"/>
    <cellStyle name="Incorrecto 5 12" xfId="6532"/>
    <cellStyle name="Incorrecto 5 13" xfId="6533"/>
    <cellStyle name="Incorrecto 5 14" xfId="6534"/>
    <cellStyle name="Incorrecto 5 2" xfId="6535"/>
    <cellStyle name="Incorrecto 5 3" xfId="6536"/>
    <cellStyle name="Incorrecto 5 4" xfId="6537"/>
    <cellStyle name="Incorrecto 5 5" xfId="6538"/>
    <cellStyle name="Incorrecto 5 6" xfId="6539"/>
    <cellStyle name="Incorrecto 5 7" xfId="6540"/>
    <cellStyle name="Incorrecto 5 8" xfId="6541"/>
    <cellStyle name="Incorrecto 5 9" xfId="6542"/>
    <cellStyle name="Incorrecto 6" xfId="6543"/>
    <cellStyle name="Incorrecto 7" xfId="6544"/>
    <cellStyle name="Incorrecto 8" xfId="6545"/>
    <cellStyle name="Incorrecto 9" xfId="6546"/>
    <cellStyle name="InLink" xfId="6547"/>
    <cellStyle name="Input" xfId="6548"/>
    <cellStyle name="Input %" xfId="6549"/>
    <cellStyle name="Input [yellow]" xfId="6550"/>
    <cellStyle name="Input [yellow] 2" xfId="6551"/>
    <cellStyle name="Input [yellow] 2 2" xfId="6552"/>
    <cellStyle name="Input [yellow] 2 2 2" xfId="6553"/>
    <cellStyle name="Input [yellow] 2 2 2 2" xfId="6554"/>
    <cellStyle name="Input [yellow] 2 2 2 2 2" xfId="6555"/>
    <cellStyle name="Input [yellow] 2 2 2 3" xfId="6556"/>
    <cellStyle name="Input [yellow] 2 2 2 4" xfId="6557"/>
    <cellStyle name="Input [yellow] 2 2 3" xfId="6558"/>
    <cellStyle name="Input [yellow] 2 2 3 2" xfId="6559"/>
    <cellStyle name="Input [yellow] 2 2 4" xfId="6560"/>
    <cellStyle name="Input [yellow] 2 2 5" xfId="6561"/>
    <cellStyle name="Input [yellow] 2 3" xfId="6562"/>
    <cellStyle name="Input [yellow] 2 3 2" xfId="6563"/>
    <cellStyle name="Input [yellow] 2 3 2 2" xfId="6564"/>
    <cellStyle name="Input [yellow] 2 3 3" xfId="6565"/>
    <cellStyle name="Input [yellow] 2 3 4" xfId="6566"/>
    <cellStyle name="Input [yellow] 2 4" xfId="6567"/>
    <cellStyle name="Input [yellow] 2 4 2" xfId="6568"/>
    <cellStyle name="Input [yellow] 2 5" xfId="6569"/>
    <cellStyle name="Input [yellow] 2 6" xfId="6570"/>
    <cellStyle name="Input [yellow] 3" xfId="6571"/>
    <cellStyle name="Input [yellow] 3 2" xfId="6572"/>
    <cellStyle name="Input [yellow] 3 2 2" xfId="6573"/>
    <cellStyle name="Input [yellow] 3 3" xfId="6574"/>
    <cellStyle name="Input [yellow] 3 4" xfId="6575"/>
    <cellStyle name="Input [yellow] 4" xfId="6576"/>
    <cellStyle name="Input [yellow] 5" xfId="6577"/>
    <cellStyle name="Input [yellow] 5 2" xfId="6578"/>
    <cellStyle name="Input [yellow] 6" xfId="6579"/>
    <cellStyle name="Input [yellow] 7" xfId="6580"/>
    <cellStyle name="Input [yellow] 8" xfId="6581"/>
    <cellStyle name="Input [yellow] 8 2" xfId="6582"/>
    <cellStyle name="Input [yellow] 8 3" xfId="6583"/>
    <cellStyle name="Input 2" xfId="6584"/>
    <cellStyle name="Input 2 10" xfId="6585"/>
    <cellStyle name="Input 2 11" xfId="6586"/>
    <cellStyle name="Input 2 12" xfId="6587"/>
    <cellStyle name="Input 2 13" xfId="6588"/>
    <cellStyle name="Input 2 14" xfId="6589"/>
    <cellStyle name="Input 2 15" xfId="6590"/>
    <cellStyle name="Input 2 2" xfId="6591"/>
    <cellStyle name="Input 2 3" xfId="6592"/>
    <cellStyle name="Input 2 4" xfId="6593"/>
    <cellStyle name="Input 2 5" xfId="6594"/>
    <cellStyle name="Input 2 6" xfId="6595"/>
    <cellStyle name="Input 2 7" xfId="6596"/>
    <cellStyle name="Input 2 8" xfId="6597"/>
    <cellStyle name="Input 2 9" xfId="6598"/>
    <cellStyle name="Input 3" xfId="6599"/>
    <cellStyle name="Input 4" xfId="6600"/>
    <cellStyle name="Input 5" xfId="6601"/>
    <cellStyle name="Input 6" xfId="6602"/>
    <cellStyle name="Input Cells" xfId="6603"/>
    <cellStyle name="Input Normal" xfId="6604"/>
    <cellStyle name="Input Percent" xfId="6605"/>
    <cellStyle name="input value" xfId="6606"/>
    <cellStyle name="Input0" xfId="6607"/>
    <cellStyle name="Input1" xfId="6608"/>
    <cellStyle name="Input2" xfId="6609"/>
    <cellStyle name="Input2 2" xfId="6610"/>
    <cellStyle name="Input2 2 10" xfId="6611"/>
    <cellStyle name="Input2 2 10 2" xfId="6612"/>
    <cellStyle name="Input2 2 11" xfId="6613"/>
    <cellStyle name="Input2 2 11 2" xfId="6614"/>
    <cellStyle name="Input2 2 12" xfId="6615"/>
    <cellStyle name="Input2 2 12 2" xfId="6616"/>
    <cellStyle name="Input2 2 13" xfId="6617"/>
    <cellStyle name="Input2 2 13 2" xfId="6618"/>
    <cellStyle name="Input2 2 14" xfId="6619"/>
    <cellStyle name="Input2 2 2" xfId="6620"/>
    <cellStyle name="Input2 2 2 2" xfId="6621"/>
    <cellStyle name="Input2 2 3" xfId="6622"/>
    <cellStyle name="Input2 2 3 2" xfId="6623"/>
    <cellStyle name="Input2 2 4" xfId="6624"/>
    <cellStyle name="Input2 2 4 2" xfId="6625"/>
    <cellStyle name="Input2 2 5" xfId="6626"/>
    <cellStyle name="Input2 2 5 2" xfId="6627"/>
    <cellStyle name="Input2 2 6" xfId="6628"/>
    <cellStyle name="Input2 2 6 2" xfId="6629"/>
    <cellStyle name="Input2 2 7" xfId="6630"/>
    <cellStyle name="Input2 2 7 2" xfId="6631"/>
    <cellStyle name="Input2 2 8" xfId="6632"/>
    <cellStyle name="Input2 2 8 2" xfId="6633"/>
    <cellStyle name="Input2 2 9" xfId="6634"/>
    <cellStyle name="Input2 2 9 2" xfId="6635"/>
    <cellStyle name="Input2 3" xfId="6636"/>
    <cellStyle name="Input2 3 2" xfId="6637"/>
    <cellStyle name="Input2 3 2 2" xfId="6638"/>
    <cellStyle name="Input2 3 3" xfId="6639"/>
    <cellStyle name="InputCurrency" xfId="6640"/>
    <cellStyle name="InputNormal" xfId="6641"/>
    <cellStyle name="Inputs" xfId="6642"/>
    <cellStyle name="Inputs2" xfId="6643"/>
    <cellStyle name="Insatisfaisant" xfId="6644"/>
    <cellStyle name="Instructions" xfId="6645"/>
    <cellStyle name="Interest" xfId="6646"/>
    <cellStyle name="Invisible" xfId="6647"/>
    <cellStyle name="Invisible 2" xfId="6648"/>
    <cellStyle name="Jason" xfId="6649"/>
    <cellStyle name="Javier" xfId="6650"/>
    <cellStyle name="jules" xfId="6651"/>
    <cellStyle name="Komma [0]_Assumptions" xfId="6652"/>
    <cellStyle name="Komma 2" xfId="6653"/>
    <cellStyle name="Komma_Assumptions" xfId="6654"/>
    <cellStyle name="Komórka połączona" xfId="6655"/>
    <cellStyle name="Komórka zaznaczona" xfId="6656"/>
    <cellStyle name="kopregel" xfId="6657"/>
    <cellStyle name="Köprü" xfId="6658"/>
    <cellStyle name="KPMG Heading 1" xfId="6659"/>
    <cellStyle name="KPMG Heading 2" xfId="6660"/>
    <cellStyle name="KPMG Heading 3" xfId="6661"/>
    <cellStyle name="KPMG Heading 4" xfId="6662"/>
    <cellStyle name="KPMG Normal" xfId="6663"/>
    <cellStyle name="KPMG Normal Text" xfId="6664"/>
    <cellStyle name="Label" xfId="6665"/>
    <cellStyle name="LABEL Normal" xfId="6666"/>
    <cellStyle name="LABEL Note" xfId="6667"/>
    <cellStyle name="LABEL Units" xfId="6668"/>
    <cellStyle name="LB Style" xfId="6669"/>
    <cellStyle name="leftStyle" xfId="6670"/>
    <cellStyle name="Lien hypertexte visité_ML-D2G-PRJ-BENCH-05_Maquette_tbdDEDIdF" xfId="6671"/>
    <cellStyle name="Lien hypertexte_BPSonitel_V4.xls Graphique 1" xfId="6672"/>
    <cellStyle name="Link" xfId="6673"/>
    <cellStyle name="Linked" xfId="6674"/>
    <cellStyle name="Linked Cell" xfId="6675"/>
    <cellStyle name="Linked Cell 2" xfId="6676"/>
    <cellStyle name="Linked Cell 2 10" xfId="6677"/>
    <cellStyle name="Linked Cell 2 11" xfId="6678"/>
    <cellStyle name="Linked Cell 2 12" xfId="6679"/>
    <cellStyle name="Linked Cell 2 13" xfId="6680"/>
    <cellStyle name="Linked Cell 2 14" xfId="6681"/>
    <cellStyle name="Linked Cell 2 15" xfId="6682"/>
    <cellStyle name="Linked Cell 2 2" xfId="6683"/>
    <cellStyle name="Linked Cell 2 3" xfId="6684"/>
    <cellStyle name="Linked Cell 2 4" xfId="6685"/>
    <cellStyle name="Linked Cell 2 5" xfId="6686"/>
    <cellStyle name="Linked Cell 2 6" xfId="6687"/>
    <cellStyle name="Linked Cell 2 7" xfId="6688"/>
    <cellStyle name="Linked Cell 2 8" xfId="6689"/>
    <cellStyle name="Linked Cell 2 9" xfId="6690"/>
    <cellStyle name="Linked Cell 3" xfId="6691"/>
    <cellStyle name="Linked Cell 4" xfId="6692"/>
    <cellStyle name="Linked Cell 5" xfId="6693"/>
    <cellStyle name="Linked Cell 6" xfId="6694"/>
    <cellStyle name="Linked Cells" xfId="6695"/>
    <cellStyle name="LinkedCell" xfId="6696"/>
    <cellStyle name="Lock" xfId="6697"/>
    <cellStyle name="Lock partiel" xfId="6698"/>
    <cellStyle name="m&amp;a" xfId="6699"/>
    <cellStyle name="m1" xfId="6700"/>
    <cellStyle name="Map Labels" xfId="6701"/>
    <cellStyle name="Map Legend" xfId="6702"/>
    <cellStyle name="Map Title" xfId="6703"/>
    <cellStyle name="Maturity" xfId="6704"/>
    <cellStyle name="Merit Medical Systems, Inc. (NasdaqGS:MMSI) - Monthly Forward P/E (NTM)Style" xfId="6705"/>
    <cellStyle name="Metric tons" xfId="6706"/>
    <cellStyle name="Migliaia_Foglio1" xfId="6707"/>
    <cellStyle name="Millares [0]" xfId="9377" builtinId="6"/>
    <cellStyle name="Millares [0] 2" xfId="6708"/>
    <cellStyle name="Millares [0] 2 2" xfId="6709"/>
    <cellStyle name="Millares [0] 2 3" xfId="6710"/>
    <cellStyle name="Millares [0] 2 4" xfId="6711"/>
    <cellStyle name="Millares [00]" xfId="6712"/>
    <cellStyle name="Millares [1]" xfId="6713"/>
    <cellStyle name="Millares 10" xfId="6714"/>
    <cellStyle name="Millares 10 2" xfId="6715"/>
    <cellStyle name="Millares 10 3" xfId="6716"/>
    <cellStyle name="Millares 11" xfId="6717"/>
    <cellStyle name="Millares 11 2" xfId="6718"/>
    <cellStyle name="Millares 11 2 2" xfId="6719"/>
    <cellStyle name="Millares 12" xfId="6720"/>
    <cellStyle name="Millares 13" xfId="6721"/>
    <cellStyle name="Millares 13 2" xfId="6722"/>
    <cellStyle name="Millares 14" xfId="6723"/>
    <cellStyle name="Millares 14 2" xfId="6724"/>
    <cellStyle name="Millares 15" xfId="6725"/>
    <cellStyle name="Millares 16" xfId="6726"/>
    <cellStyle name="Millares 16 2" xfId="6727"/>
    <cellStyle name="Millares 17" xfId="6728"/>
    <cellStyle name="Millares 18" xfId="6729"/>
    <cellStyle name="Millares 19" xfId="6730"/>
    <cellStyle name="Millares 2" xfId="6731"/>
    <cellStyle name="Millares 2 10" xfId="6732"/>
    <cellStyle name="Millares 2 10 10" xfId="6733"/>
    <cellStyle name="Millares 2 10 2" xfId="6734"/>
    <cellStyle name="Millares 2 10 3" xfId="6735"/>
    <cellStyle name="Millares 2 10 4" xfId="6736"/>
    <cellStyle name="Millares 2 10 5" xfId="6737"/>
    <cellStyle name="Millares 2 10 6" xfId="6738"/>
    <cellStyle name="Millares 2 10 7" xfId="6739"/>
    <cellStyle name="Millares 2 10 8" xfId="6740"/>
    <cellStyle name="Millares 2 10_06  CEF FINAL JUNIO 2011 (2)" xfId="6741"/>
    <cellStyle name="Millares 2 11" xfId="6742"/>
    <cellStyle name="Millares 2 11 2" xfId="6743"/>
    <cellStyle name="Millares 2 11 3" xfId="6744"/>
    <cellStyle name="Millares 2 11 4" xfId="6745"/>
    <cellStyle name="Millares 2 11 5" xfId="6746"/>
    <cellStyle name="Millares 2 11 6" xfId="6747"/>
    <cellStyle name="Millares 2 11 7" xfId="6748"/>
    <cellStyle name="Millares 2 11 8" xfId="6749"/>
    <cellStyle name="Millares 2 11 9" xfId="6750"/>
    <cellStyle name="Millares 2 11_06  CEF FINAL JUNIO 2011 (2)" xfId="6751"/>
    <cellStyle name="Millares 2 12" xfId="6752"/>
    <cellStyle name="Millares 2 13" xfId="6753"/>
    <cellStyle name="Millares 2 14" xfId="6754"/>
    <cellStyle name="Millares 2 15" xfId="6755"/>
    <cellStyle name="Millares 2 16" xfId="6756"/>
    <cellStyle name="Millares 2 17" xfId="6757"/>
    <cellStyle name="Millares 2 18" xfId="6758"/>
    <cellStyle name="Millares 2 19" xfId="6759"/>
    <cellStyle name="Millares 2 2" xfId="6760"/>
    <cellStyle name="Millares 2 2 10" xfId="6761"/>
    <cellStyle name="Millares 2 2 11" xfId="6762"/>
    <cellStyle name="Millares 2 2 12" xfId="6763"/>
    <cellStyle name="Millares 2 2 13" xfId="6764"/>
    <cellStyle name="Millares 2 2 14" xfId="6765"/>
    <cellStyle name="Millares 2 2 15" xfId="6766"/>
    <cellStyle name="Millares 2 2 16" xfId="6767"/>
    <cellStyle name="Millares 2 2 17" xfId="6768"/>
    <cellStyle name="Millares 2 2 18" xfId="6769"/>
    <cellStyle name="Millares 2 2 2" xfId="6770"/>
    <cellStyle name="Millares 2 2 2 10" xfId="6771"/>
    <cellStyle name="Millares 2 2 2 11" xfId="6772"/>
    <cellStyle name="Millares 2 2 2 12" xfId="6773"/>
    <cellStyle name="Millares 2 2 2 13" xfId="6774"/>
    <cellStyle name="Millares 2 2 2 14" xfId="6775"/>
    <cellStyle name="Millares 2 2 2 2" xfId="6776"/>
    <cellStyle name="Millares 2 2 2 2 2" xfId="6777"/>
    <cellStyle name="Millares 2 2 2 2 3" xfId="6778"/>
    <cellStyle name="Millares 2 2 2 2 4" xfId="6779"/>
    <cellStyle name="Millares 2 2 2 2 5" xfId="6780"/>
    <cellStyle name="Millares 2 2 2 2 6" xfId="6781"/>
    <cellStyle name="Millares 2 2 2 2 7" xfId="6782"/>
    <cellStyle name="Millares 2 2 2 2 8" xfId="6783"/>
    <cellStyle name="Millares 2 2 2 3" xfId="6784"/>
    <cellStyle name="Millares 2 2 2 4" xfId="6785"/>
    <cellStyle name="Millares 2 2 2 5" xfId="6786"/>
    <cellStyle name="Millares 2 2 2 6" xfId="6787"/>
    <cellStyle name="Millares 2 2 2 7" xfId="6788"/>
    <cellStyle name="Millares 2 2 2 8" xfId="6789"/>
    <cellStyle name="Millares 2 2 2 9" xfId="6790"/>
    <cellStyle name="Millares 2 2 2_Base excell 30-06-11  SF xls" xfId="6791"/>
    <cellStyle name="Millares 2 2 3" xfId="6792"/>
    <cellStyle name="Millares 2 2 4" xfId="6793"/>
    <cellStyle name="Millares 2 2 5" xfId="6794"/>
    <cellStyle name="Millares 2 2 6" xfId="6795"/>
    <cellStyle name="Millares 2 2 7" xfId="6796"/>
    <cellStyle name="Millares 2 2 8" xfId="6797"/>
    <cellStyle name="Millares 2 2 9" xfId="6798"/>
    <cellStyle name="Millares 2 2_(1) Presupuesto 2009" xfId="6799"/>
    <cellStyle name="Millares 2 20" xfId="6800"/>
    <cellStyle name="Millares 2 21" xfId="6801"/>
    <cellStyle name="Millares 2 22" xfId="6802"/>
    <cellStyle name="Millares 2 23" xfId="6803"/>
    <cellStyle name="Millares 2 24" xfId="6804"/>
    <cellStyle name="Millares 2 25" xfId="6805"/>
    <cellStyle name="Millares 2 26" xfId="6806"/>
    <cellStyle name="Millares 2 27" xfId="6807"/>
    <cellStyle name="Millares 2 28" xfId="6808"/>
    <cellStyle name="Millares 2 29" xfId="6809"/>
    <cellStyle name="Millares 2 3" xfId="6810"/>
    <cellStyle name="Millares 2 3 10" xfId="6811"/>
    <cellStyle name="Millares 2 3 2" xfId="6812"/>
    <cellStyle name="Millares 2 3 2 2" xfId="6813"/>
    <cellStyle name="Millares 2 3 2 3" xfId="6814"/>
    <cellStyle name="Millares 2 3 2 4" xfId="6815"/>
    <cellStyle name="Millares 2 3 2 5" xfId="6816"/>
    <cellStyle name="Millares 2 3 2 6" xfId="6817"/>
    <cellStyle name="Millares 2 3 2 7" xfId="6818"/>
    <cellStyle name="Millares 2 3 3" xfId="6819"/>
    <cellStyle name="Millares 2 3 4" xfId="6820"/>
    <cellStyle name="Millares 2 3 5" xfId="6821"/>
    <cellStyle name="Millares 2 3 6" xfId="6822"/>
    <cellStyle name="Millares 2 3 7" xfId="6823"/>
    <cellStyle name="Millares 2 3 8" xfId="6824"/>
    <cellStyle name="Millares 2 3 9" xfId="6825"/>
    <cellStyle name="Millares 2 3_EBITDA POR SEGMENTO MENSUALIZADO 2011" xfId="6826"/>
    <cellStyle name="Millares 2 30" xfId="6827"/>
    <cellStyle name="Millares 2 31" xfId="6828"/>
    <cellStyle name="Millares 2 32" xfId="6829"/>
    <cellStyle name="Millares 2 33" xfId="6830"/>
    <cellStyle name="Millares 2 34" xfId="6831"/>
    <cellStyle name="Millares 2 35" xfId="6832"/>
    <cellStyle name="Millares 2 36" xfId="6833"/>
    <cellStyle name="Millares 2 37" xfId="6834"/>
    <cellStyle name="Millares 2 38" xfId="6835"/>
    <cellStyle name="Millares 2 39" xfId="6836"/>
    <cellStyle name="Millares 2 4" xfId="6837"/>
    <cellStyle name="Millares 2 4 2" xfId="6838"/>
    <cellStyle name="Millares 2 4 3" xfId="6839"/>
    <cellStyle name="Millares 2 4 4" xfId="6840"/>
    <cellStyle name="Millares 2 4 5" xfId="6841"/>
    <cellStyle name="Millares 2 4 6" xfId="6842"/>
    <cellStyle name="Millares 2 4 7" xfId="6843"/>
    <cellStyle name="Millares 2 4 8" xfId="6844"/>
    <cellStyle name="Millares 2 4 9" xfId="6845"/>
    <cellStyle name="Millares 2 4_06  CEF FINAL JUNIO 2011 (2)" xfId="6846"/>
    <cellStyle name="Millares 2 40" xfId="6847"/>
    <cellStyle name="Millares 2 41" xfId="6848"/>
    <cellStyle name="Millares 2 42" xfId="6849"/>
    <cellStyle name="Millares 2 43" xfId="6850"/>
    <cellStyle name="Millares 2 44" xfId="6851"/>
    <cellStyle name="Millares 2 45" xfId="6852"/>
    <cellStyle name="Millares 2 46" xfId="6853"/>
    <cellStyle name="Millares 2 47" xfId="6854"/>
    <cellStyle name="Millares 2 48" xfId="6855"/>
    <cellStyle name="Millares 2 49" xfId="6856"/>
    <cellStyle name="Millares 2 5" xfId="6857"/>
    <cellStyle name="Millares 2 5 2" xfId="6858"/>
    <cellStyle name="Millares 2 5 3" xfId="6859"/>
    <cellStyle name="Millares 2 5 4" xfId="6860"/>
    <cellStyle name="Millares 2 5 5" xfId="6861"/>
    <cellStyle name="Millares 2 5 6" xfId="6862"/>
    <cellStyle name="Millares 2 5 7" xfId="6863"/>
    <cellStyle name="Millares 2 5_06  CEF FINAL JUNIO 2011 (2)" xfId="6864"/>
    <cellStyle name="Millares 2 50" xfId="6865"/>
    <cellStyle name="Millares 2 6" xfId="6866"/>
    <cellStyle name="Millares 2 6 2" xfId="6867"/>
    <cellStyle name="Millares 2 6 3" xfId="6868"/>
    <cellStyle name="Millares 2 6 4" xfId="6869"/>
    <cellStyle name="Millares 2 6 5" xfId="6870"/>
    <cellStyle name="Millares 2 6 6" xfId="6871"/>
    <cellStyle name="Millares 2 6 7" xfId="6872"/>
    <cellStyle name="Millares 2 6_06  CEF FINAL JUNIO 2011 (2)" xfId="6873"/>
    <cellStyle name="Millares 2 7" xfId="6874"/>
    <cellStyle name="Millares 2 7 2" xfId="6875"/>
    <cellStyle name="Millares 2 7 3" xfId="6876"/>
    <cellStyle name="Millares 2 7 4" xfId="6877"/>
    <cellStyle name="Millares 2 7 5" xfId="6878"/>
    <cellStyle name="Millares 2 7 6" xfId="6879"/>
    <cellStyle name="Millares 2 7 7" xfId="6880"/>
    <cellStyle name="Millares 2 7_06  CEF FINAL JUNIO 2011 (2)" xfId="6881"/>
    <cellStyle name="Millares 2 8" xfId="6882"/>
    <cellStyle name="Millares 2 8 2" xfId="6883"/>
    <cellStyle name="Millares 2 8 3" xfId="6884"/>
    <cellStyle name="Millares 2 8 4" xfId="6885"/>
    <cellStyle name="Millares 2 8 5" xfId="6886"/>
    <cellStyle name="Millares 2 8 6" xfId="6887"/>
    <cellStyle name="Millares 2 8 7" xfId="6888"/>
    <cellStyle name="Millares 2 8_06  CEF FINAL JUNIO 2011 (2)" xfId="6889"/>
    <cellStyle name="Millares 2 9" xfId="6890"/>
    <cellStyle name="Millares 2 9 2" xfId="6891"/>
    <cellStyle name="Millares 2 9 3" xfId="6892"/>
    <cellStyle name="Millares 2 9 4" xfId="6893"/>
    <cellStyle name="Millares 2 9 5" xfId="6894"/>
    <cellStyle name="Millares 2 9 6" xfId="6895"/>
    <cellStyle name="Millares 2 9 7" xfId="6896"/>
    <cellStyle name="Millares 2 9_06  CEF FINAL JUNIO 2011 (2)" xfId="6897"/>
    <cellStyle name="Millares 2_10-04-05 QUINQUENAL Criterios presupuesto" xfId="6898"/>
    <cellStyle name="Millares 20" xfId="6899"/>
    <cellStyle name="Millares 21" xfId="6900"/>
    <cellStyle name="Millares 22" xfId="6901"/>
    <cellStyle name="Millares 23" xfId="6902"/>
    <cellStyle name="Millares 24" xfId="6903"/>
    <cellStyle name="Millares 25" xfId="6904"/>
    <cellStyle name="Millares 26" xfId="6905"/>
    <cellStyle name="Millares 27" xfId="6906"/>
    <cellStyle name="Millares 28" xfId="6907"/>
    <cellStyle name="Millares 29" xfId="6908"/>
    <cellStyle name="Millares 3" xfId="6909"/>
    <cellStyle name="Millares 3 10" xfId="6910"/>
    <cellStyle name="Millares 3 11" xfId="6911"/>
    <cellStyle name="Millares 3 12" xfId="6912"/>
    <cellStyle name="Millares 3 13" xfId="6913"/>
    <cellStyle name="Millares 3 14" xfId="6914"/>
    <cellStyle name="Millares 3 15" xfId="6915"/>
    <cellStyle name="Millares 3 16" xfId="6916"/>
    <cellStyle name="Millares 3 2" xfId="6917"/>
    <cellStyle name="Millares 3 2 2" xfId="6918"/>
    <cellStyle name="Millares 3 2 3" xfId="6919"/>
    <cellStyle name="Millares 3 2 4" xfId="6920"/>
    <cellStyle name="Millares 3 2 5" xfId="6921"/>
    <cellStyle name="Millares 3 2 6" xfId="6922"/>
    <cellStyle name="Millares 3 2 7" xfId="6923"/>
    <cellStyle name="Millares 3 2_06  CEF FINAL JUNIO 2011 (2)" xfId="6924"/>
    <cellStyle name="Millares 3 3" xfId="6925"/>
    <cellStyle name="Millares 3 3 2" xfId="6926"/>
    <cellStyle name="Millares 3 3 3" xfId="6927"/>
    <cellStyle name="Millares 3 3 4" xfId="6928"/>
    <cellStyle name="Millares 3 3 5" xfId="6929"/>
    <cellStyle name="Millares 3 3 6" xfId="6930"/>
    <cellStyle name="Millares 3 3 7" xfId="6931"/>
    <cellStyle name="Millares 3 4" xfId="6932"/>
    <cellStyle name="Millares 3 4 2" xfId="6933"/>
    <cellStyle name="Millares 3 4 3" xfId="6934"/>
    <cellStyle name="Millares 3 4 4" xfId="6935"/>
    <cellStyle name="Millares 3 4 5" xfId="6936"/>
    <cellStyle name="Millares 3 4 6" xfId="6937"/>
    <cellStyle name="Millares 3 4 7" xfId="6938"/>
    <cellStyle name="Millares 3 5" xfId="6939"/>
    <cellStyle name="Millares 3 5 2" xfId="6940"/>
    <cellStyle name="Millares 3 5 3" xfId="6941"/>
    <cellStyle name="Millares 3 5 4" xfId="6942"/>
    <cellStyle name="Millares 3 5 5" xfId="6943"/>
    <cellStyle name="Millares 3 5 6" xfId="6944"/>
    <cellStyle name="Millares 3 5 7" xfId="6945"/>
    <cellStyle name="Millares 3 6" xfId="6946"/>
    <cellStyle name="Millares 3 6 2" xfId="6947"/>
    <cellStyle name="Millares 3 6 3" xfId="6948"/>
    <cellStyle name="Millares 3 6 4" xfId="6949"/>
    <cellStyle name="Millares 3 6 5" xfId="6950"/>
    <cellStyle name="Millares 3 6 6" xfId="6951"/>
    <cellStyle name="Millares 3 6 7" xfId="6952"/>
    <cellStyle name="Millares 3 7" xfId="6953"/>
    <cellStyle name="Millares 3 7 2" xfId="6954"/>
    <cellStyle name="Millares 3 7 3" xfId="6955"/>
    <cellStyle name="Millares 3 7 4" xfId="6956"/>
    <cellStyle name="Millares 3 7 5" xfId="6957"/>
    <cellStyle name="Millares 3 7 6" xfId="6958"/>
    <cellStyle name="Millares 3 7 7" xfId="6959"/>
    <cellStyle name="Millares 3 8" xfId="6960"/>
    <cellStyle name="Millares 3 9" xfId="6961"/>
    <cellStyle name="Millares 3_(1) Presupuesto 2009" xfId="6962"/>
    <cellStyle name="Millares 30" xfId="6963"/>
    <cellStyle name="Millares 31" xfId="6964"/>
    <cellStyle name="Millares 32" xfId="6965"/>
    <cellStyle name="Millares 33" xfId="6966"/>
    <cellStyle name="Millares 34" xfId="6967"/>
    <cellStyle name="Millares 35" xfId="6968"/>
    <cellStyle name="Millares 36" xfId="6969"/>
    <cellStyle name="Millares 37" xfId="6970"/>
    <cellStyle name="Millares 38" xfId="6971"/>
    <cellStyle name="Millares 39" xfId="6972"/>
    <cellStyle name="Millares 4" xfId="6973"/>
    <cellStyle name="Millares 4 10" xfId="6974"/>
    <cellStyle name="Millares 4 11" xfId="6975"/>
    <cellStyle name="Millares 4 12" xfId="6976"/>
    <cellStyle name="Millares 4 13" xfId="6977"/>
    <cellStyle name="Millares 4 14" xfId="6978"/>
    <cellStyle name="Millares 4 15" xfId="6979"/>
    <cellStyle name="Millares 4 16" xfId="6980"/>
    <cellStyle name="Millares 4 2" xfId="6981"/>
    <cellStyle name="Millares 4 2 2" xfId="6982"/>
    <cellStyle name="Millares 4 2 3" xfId="6983"/>
    <cellStyle name="Millares 4 3" xfId="6984"/>
    <cellStyle name="Millares 4 3 2" xfId="6985"/>
    <cellStyle name="Millares 4 3 3" xfId="6986"/>
    <cellStyle name="Millares 4 4" xfId="6987"/>
    <cellStyle name="Millares 4 5" xfId="6988"/>
    <cellStyle name="Millares 4 6" xfId="6989"/>
    <cellStyle name="Millares 4 7" xfId="6990"/>
    <cellStyle name="Millares 4 8" xfId="6991"/>
    <cellStyle name="Millares 4 9" xfId="6992"/>
    <cellStyle name="Millares 4_Base Informe Junio 11 (3)" xfId="6993"/>
    <cellStyle name="Millares 40" xfId="6994"/>
    <cellStyle name="Millares 41" xfId="6995"/>
    <cellStyle name="Millares 42" xfId="6996"/>
    <cellStyle name="Millares 43" xfId="6997"/>
    <cellStyle name="Millares 44" xfId="6998"/>
    <cellStyle name="Millares 44 2" xfId="6999"/>
    <cellStyle name="Millares 45" xfId="7000"/>
    <cellStyle name="Millares 45 2" xfId="7001"/>
    <cellStyle name="Millares 45 3" xfId="7002"/>
    <cellStyle name="Millares 46" xfId="7003"/>
    <cellStyle name="Millares 46 2" xfId="7004"/>
    <cellStyle name="Millares 47" xfId="7005"/>
    <cellStyle name="Millares 47 2" xfId="7006"/>
    <cellStyle name="Millares 48" xfId="7007"/>
    <cellStyle name="Millares 49" xfId="7008"/>
    <cellStyle name="Millares 49 2" xfId="7009"/>
    <cellStyle name="Millares 5" xfId="7010"/>
    <cellStyle name="Millares 5 10" xfId="7011"/>
    <cellStyle name="Millares 5 2" xfId="7012"/>
    <cellStyle name="Millares 5 2 2" xfId="7013"/>
    <cellStyle name="Millares 5 2 3" xfId="7014"/>
    <cellStyle name="Millares 5 3" xfId="7015"/>
    <cellStyle name="Millares 5 3 2" xfId="7016"/>
    <cellStyle name="Millares 5 3 3" xfId="7017"/>
    <cellStyle name="Millares 5 4" xfId="7018"/>
    <cellStyle name="Millares 5 5" xfId="7019"/>
    <cellStyle name="Millares 5 6" xfId="7020"/>
    <cellStyle name="Millares 5 7" xfId="7021"/>
    <cellStyle name="Millares 5 8" xfId="7022"/>
    <cellStyle name="Millares 5 9" xfId="7023"/>
    <cellStyle name="Millares 5_06  CEF FINAL JUNIO 2011 (2)" xfId="7024"/>
    <cellStyle name="Millares 50" xfId="7025"/>
    <cellStyle name="Millares 51" xfId="7026"/>
    <cellStyle name="Millares 52" xfId="7027"/>
    <cellStyle name="Millares 53" xfId="7028"/>
    <cellStyle name="Millares 53 2" xfId="7029"/>
    <cellStyle name="Millares 54" xfId="7030"/>
    <cellStyle name="Millares 55" xfId="7031"/>
    <cellStyle name="Millares 56" xfId="7032"/>
    <cellStyle name="Millares 57" xfId="7033"/>
    <cellStyle name="Millares 58" xfId="7034"/>
    <cellStyle name="Millares 59" xfId="7035"/>
    <cellStyle name="Millares 6" xfId="7036"/>
    <cellStyle name="Millares 6 10" xfId="7037"/>
    <cellStyle name="Millares 6 2" xfId="7038"/>
    <cellStyle name="Millares 6 3" xfId="7039"/>
    <cellStyle name="Millares 6 4" xfId="7040"/>
    <cellStyle name="Millares 6 5" xfId="7041"/>
    <cellStyle name="Millares 6 6" xfId="7042"/>
    <cellStyle name="Millares 6 7" xfId="7043"/>
    <cellStyle name="Millares 6 8" xfId="7044"/>
    <cellStyle name="Millares 6 9" xfId="7045"/>
    <cellStyle name="Millares 6_Base excell 30-06-11  SF xls" xfId="7046"/>
    <cellStyle name="Millares 60" xfId="7047"/>
    <cellStyle name="Millares 61" xfId="7048"/>
    <cellStyle name="Millares 62" xfId="7049"/>
    <cellStyle name="Millares 63" xfId="7050"/>
    <cellStyle name="Millares 64" xfId="7051"/>
    <cellStyle name="Millares 65" xfId="7052"/>
    <cellStyle name="Millares 66" xfId="7053"/>
    <cellStyle name="Millares 67" xfId="7054"/>
    <cellStyle name="Millares 7" xfId="7055"/>
    <cellStyle name="Millares 7 2" xfId="7056"/>
    <cellStyle name="Millares 7 3" xfId="7057"/>
    <cellStyle name="Millares 72" xfId="7058"/>
    <cellStyle name="Millares 8" xfId="7059"/>
    <cellStyle name="Millares 8 10" xfId="7060"/>
    <cellStyle name="Millares 8 11" xfId="7061"/>
    <cellStyle name="Millares 8 12" xfId="7062"/>
    <cellStyle name="Millares 8 2" xfId="7063"/>
    <cellStyle name="Millares 8 3" xfId="7064"/>
    <cellStyle name="Millares 8 4" xfId="7065"/>
    <cellStyle name="Millares 8 5" xfId="7066"/>
    <cellStyle name="Millares 8 6" xfId="7067"/>
    <cellStyle name="Millares 8 7" xfId="7068"/>
    <cellStyle name="Millares 8 8" xfId="7069"/>
    <cellStyle name="Millares 8 9" xfId="7070"/>
    <cellStyle name="Millares 8_Base excell 30-06-11  SF xls" xfId="7071"/>
    <cellStyle name="Millares 9" xfId="7072"/>
    <cellStyle name="Millares 9 2" xfId="7073"/>
    <cellStyle name="Millares 9 3" xfId="7074"/>
    <cellStyle name="Millares 9 4" xfId="7075"/>
    <cellStyle name="Millares 9 5" xfId="7076"/>
    <cellStyle name="Millares 9 6" xfId="7077"/>
    <cellStyle name="Millares 9 7" xfId="7078"/>
    <cellStyle name="Millares 9 8" xfId="7079"/>
    <cellStyle name="Millares 9 9" xfId="7080"/>
    <cellStyle name="Millares 9_Base excell 30-06-11  SF xls" xfId="7081"/>
    <cellStyle name="Millares 96" xfId="7082"/>
    <cellStyle name="Milliers [0]_AFFRE12.XLS Graphique 1" xfId="7083"/>
    <cellStyle name="Milliers_AFFRE12.XLS Graphique 1" xfId="7084"/>
    <cellStyle name="MLComma0" xfId="7085"/>
    <cellStyle name="MLPercent0" xfId="7086"/>
    <cellStyle name="mod1" xfId="7087"/>
    <cellStyle name="Model" xfId="7088"/>
    <cellStyle name="modelo1" xfId="7089"/>
    <cellStyle name="Moeda [0]_Adilson" xfId="7090"/>
    <cellStyle name="Moeda_Adilson" xfId="7091"/>
    <cellStyle name="Moneda 2" xfId="7092"/>
    <cellStyle name="Moneda 2 10" xfId="7093"/>
    <cellStyle name="Moneda 2 2" xfId="7094"/>
    <cellStyle name="Moneda 2 3" xfId="7095"/>
    <cellStyle name="Moneda 2 4" xfId="7096"/>
    <cellStyle name="Moneda 2 5" xfId="7097"/>
    <cellStyle name="Moneda 2 6" xfId="7098"/>
    <cellStyle name="Moneda 2 7" xfId="7099"/>
    <cellStyle name="Moneda 2 8" xfId="7100"/>
    <cellStyle name="Moneda 2 9" xfId="7101"/>
    <cellStyle name="Moneda 2_EBITDA POR SEGMENTO MENSUALIZADO 2011" xfId="7102"/>
    <cellStyle name="Moneda 3" xfId="7103"/>
    <cellStyle name="Moneta" xfId="7104"/>
    <cellStyle name="Monétaire [0]_AFFRE12.XLS Graphique 1" xfId="7105"/>
    <cellStyle name="Monétaire_AFFRE12.XLS Graphique 1" xfId="7106"/>
    <cellStyle name="Monetario" xfId="7107"/>
    <cellStyle name="Monetario 2" xfId="7108"/>
    <cellStyle name="Monetario 3" xfId="7109"/>
    <cellStyle name="Monetario0" xfId="7110"/>
    <cellStyle name="Monetario0 2" xfId="7111"/>
    <cellStyle name="montos" xfId="7112"/>
    <cellStyle name="MS_Arabic" xfId="7113"/>
    <cellStyle name="Multiple" xfId="7114"/>
    <cellStyle name="Multiple [1]" xfId="7115"/>
    <cellStyle name="Nagłówek 1" xfId="7116"/>
    <cellStyle name="Nagłówek 2" xfId="7117"/>
    <cellStyle name="Nagłówek 3" xfId="7118"/>
    <cellStyle name="Nagłówek 4" xfId="7119"/>
    <cellStyle name="Neutral 2" xfId="7120"/>
    <cellStyle name="Neutral 2 10" xfId="7121"/>
    <cellStyle name="Neutral 2 11" xfId="7122"/>
    <cellStyle name="Neutral 2 12" xfId="7123"/>
    <cellStyle name="Neutral 2 13" xfId="7124"/>
    <cellStyle name="Neutral 2 14" xfId="7125"/>
    <cellStyle name="Neutral 2 15" xfId="7126"/>
    <cellStyle name="Neutral 2 16" xfId="7127"/>
    <cellStyle name="Neutral 2 2" xfId="7128"/>
    <cellStyle name="Neutral 2 3" xfId="7129"/>
    <cellStyle name="Neutral 2 4" xfId="7130"/>
    <cellStyle name="Neutral 2 5" xfId="7131"/>
    <cellStyle name="Neutral 2 6" xfId="7132"/>
    <cellStyle name="Neutral 2 7" xfId="7133"/>
    <cellStyle name="Neutral 2 8" xfId="7134"/>
    <cellStyle name="Neutral 2 9" xfId="7135"/>
    <cellStyle name="Neutral 3" xfId="7136"/>
    <cellStyle name="Neutral 3 10" xfId="7137"/>
    <cellStyle name="Neutral 3 11" xfId="7138"/>
    <cellStyle name="Neutral 3 12" xfId="7139"/>
    <cellStyle name="Neutral 3 13" xfId="7140"/>
    <cellStyle name="Neutral 3 14" xfId="7141"/>
    <cellStyle name="Neutral 3 2" xfId="7142"/>
    <cellStyle name="Neutral 3 3" xfId="7143"/>
    <cellStyle name="Neutral 3 4" xfId="7144"/>
    <cellStyle name="Neutral 3 5" xfId="7145"/>
    <cellStyle name="Neutral 3 6" xfId="7146"/>
    <cellStyle name="Neutral 3 7" xfId="7147"/>
    <cellStyle name="Neutral 3 8" xfId="7148"/>
    <cellStyle name="Neutral 3 9" xfId="7149"/>
    <cellStyle name="Neutral 4" xfId="7150"/>
    <cellStyle name="Neutral 4 10" xfId="7151"/>
    <cellStyle name="Neutral 4 11" xfId="7152"/>
    <cellStyle name="Neutral 4 12" xfId="7153"/>
    <cellStyle name="Neutral 4 13" xfId="7154"/>
    <cellStyle name="Neutral 4 14" xfId="7155"/>
    <cellStyle name="Neutral 4 2" xfId="7156"/>
    <cellStyle name="Neutral 4 3" xfId="7157"/>
    <cellStyle name="Neutral 4 4" xfId="7158"/>
    <cellStyle name="Neutral 4 5" xfId="7159"/>
    <cellStyle name="Neutral 4 6" xfId="7160"/>
    <cellStyle name="Neutral 4 7" xfId="7161"/>
    <cellStyle name="Neutral 4 8" xfId="7162"/>
    <cellStyle name="Neutral 4 9" xfId="7163"/>
    <cellStyle name="Neutral 5" xfId="7164"/>
    <cellStyle name="Neutral 5 10" xfId="7165"/>
    <cellStyle name="Neutral 5 11" xfId="7166"/>
    <cellStyle name="Neutral 5 12" xfId="7167"/>
    <cellStyle name="Neutral 5 13" xfId="7168"/>
    <cellStyle name="Neutral 5 14" xfId="7169"/>
    <cellStyle name="Neutral 5 2" xfId="7170"/>
    <cellStyle name="Neutral 5 3" xfId="7171"/>
    <cellStyle name="Neutral 5 4" xfId="7172"/>
    <cellStyle name="Neutral 5 5" xfId="7173"/>
    <cellStyle name="Neutral 5 6" xfId="7174"/>
    <cellStyle name="Neutral 5 7" xfId="7175"/>
    <cellStyle name="Neutral 5 8" xfId="7176"/>
    <cellStyle name="Neutral 5 9" xfId="7177"/>
    <cellStyle name="Neutral 6" xfId="7178"/>
    <cellStyle name="Neutral 7" xfId="7179"/>
    <cellStyle name="Neutralne" xfId="7180"/>
    <cellStyle name="Neutre" xfId="7181"/>
    <cellStyle name="new" xfId="7182"/>
    <cellStyle name="NewColumnHeaderNormal" xfId="7183"/>
    <cellStyle name="NewSectionHeaderNormal" xfId="7184"/>
    <cellStyle name="NewTitleNormal" xfId="7185"/>
    <cellStyle name="no dec" xfId="7186"/>
    <cellStyle name="Normal" xfId="0" builtinId="0"/>
    <cellStyle name="Normal - Style1" xfId="7187"/>
    <cellStyle name="Normal - Style1 10" xfId="7188"/>
    <cellStyle name="Normal - Style1 11" xfId="7189"/>
    <cellStyle name="Normal - Style1 12" xfId="7190"/>
    <cellStyle name="Normal - Style1 13" xfId="7191"/>
    <cellStyle name="Normal - Style1 14" xfId="7192"/>
    <cellStyle name="Normal - Style1 15" xfId="7193"/>
    <cellStyle name="Normal - Style1 16" xfId="7194"/>
    <cellStyle name="Normal - Style1 2" xfId="7195"/>
    <cellStyle name="Normal - Style1 3" xfId="7196"/>
    <cellStyle name="Normal 10" xfId="7197"/>
    <cellStyle name="Normal 10 2" xfId="7198"/>
    <cellStyle name="Normal 10 2 2" xfId="7199"/>
    <cellStyle name="Normal 10 2 3" xfId="7200"/>
    <cellStyle name="Normal 10 2 3 2" xfId="7201"/>
    <cellStyle name="Normal 10 2 3 3" xfId="7202"/>
    <cellStyle name="Normal 10 2 3 4" xfId="7203"/>
    <cellStyle name="Normal 10 2 3 4 2" xfId="7204"/>
    <cellStyle name="Normal 10 3" xfId="7205"/>
    <cellStyle name="Normal 10 4" xfId="7206"/>
    <cellStyle name="Normal 10 5" xfId="7207"/>
    <cellStyle name="Normal 100" xfId="7208"/>
    <cellStyle name="Normal 100 2" xfId="7209"/>
    <cellStyle name="Normal 100 3" xfId="7210"/>
    <cellStyle name="Normal 101" xfId="7211"/>
    <cellStyle name="Normal 101 2" xfId="7212"/>
    <cellStyle name="Normal 101 3" xfId="7213"/>
    <cellStyle name="Normal 102" xfId="7214"/>
    <cellStyle name="Normal 102 2" xfId="7215"/>
    <cellStyle name="Normal 102 3" xfId="7216"/>
    <cellStyle name="Normal 103" xfId="7217"/>
    <cellStyle name="Normal 103 2" xfId="7218"/>
    <cellStyle name="Normal 103 3" xfId="7219"/>
    <cellStyle name="Normal 104" xfId="7220"/>
    <cellStyle name="Normal 104 2" xfId="7221"/>
    <cellStyle name="Normal 104 3" xfId="7222"/>
    <cellStyle name="Normal 105" xfId="7223"/>
    <cellStyle name="Normal 105 2" xfId="7224"/>
    <cellStyle name="Normal 105 3" xfId="7225"/>
    <cellStyle name="Normal 106" xfId="7226"/>
    <cellStyle name="Normal 107" xfId="7227"/>
    <cellStyle name="Normal 108" xfId="7228"/>
    <cellStyle name="Normal 108 2" xfId="7229"/>
    <cellStyle name="Normal 108 3" xfId="7230"/>
    <cellStyle name="Normal 109" xfId="7231"/>
    <cellStyle name="Normal 109 2" xfId="7232"/>
    <cellStyle name="Normal 109 3" xfId="7233"/>
    <cellStyle name="Normal 11" xfId="7234"/>
    <cellStyle name="Normal 11 2" xfId="7235"/>
    <cellStyle name="Normal 11 3" xfId="7236"/>
    <cellStyle name="Normal 110" xfId="7237"/>
    <cellStyle name="Normal 110 2" xfId="7238"/>
    <cellStyle name="Normal 110 3" xfId="7239"/>
    <cellStyle name="Normal 111" xfId="7240"/>
    <cellStyle name="Normal 111 2" xfId="7241"/>
    <cellStyle name="Normal 111 3" xfId="7242"/>
    <cellStyle name="Normal 112" xfId="7243"/>
    <cellStyle name="Normal 112 2" xfId="7244"/>
    <cellStyle name="Normal 112 3" xfId="7245"/>
    <cellStyle name="Normal 113" xfId="7246"/>
    <cellStyle name="Normal 113 2" xfId="7247"/>
    <cellStyle name="Normal 113 3" xfId="7248"/>
    <cellStyle name="Normal 114" xfId="7249"/>
    <cellStyle name="Normal 114 2" xfId="7250"/>
    <cellStyle name="Normal 114 3" xfId="7251"/>
    <cellStyle name="Normal 115" xfId="7252"/>
    <cellStyle name="Normal 115 2" xfId="7253"/>
    <cellStyle name="Normal 115 3" xfId="7254"/>
    <cellStyle name="Normal 116" xfId="7255"/>
    <cellStyle name="Normal 116 2" xfId="7256"/>
    <cellStyle name="Normal 116 3" xfId="7257"/>
    <cellStyle name="Normal 117" xfId="7258"/>
    <cellStyle name="Normal 117 2" xfId="7259"/>
    <cellStyle name="Normal 117 3" xfId="7260"/>
    <cellStyle name="Normal 118" xfId="7261"/>
    <cellStyle name="Normal 118 2" xfId="7262"/>
    <cellStyle name="Normal 118 3" xfId="7263"/>
    <cellStyle name="Normal 119" xfId="7264"/>
    <cellStyle name="Normal 119 2" xfId="7265"/>
    <cellStyle name="Normal 119 3" xfId="7266"/>
    <cellStyle name="Normal 12" xfId="7267"/>
    <cellStyle name="Normal 12 2" xfId="7268"/>
    <cellStyle name="Normal 12 3" xfId="7269"/>
    <cellStyle name="Normal 120" xfId="7270"/>
    <cellStyle name="Normal 120 2" xfId="7271"/>
    <cellStyle name="Normal 120 3" xfId="7272"/>
    <cellStyle name="Normal 121" xfId="7273"/>
    <cellStyle name="Normal 121 2" xfId="7274"/>
    <cellStyle name="Normal 121 3" xfId="7275"/>
    <cellStyle name="Normal 122" xfId="7276"/>
    <cellStyle name="Normal 122 2" xfId="7277"/>
    <cellStyle name="Normal 122 3" xfId="7278"/>
    <cellStyle name="Normal 123" xfId="7279"/>
    <cellStyle name="Normal 123 2" xfId="7280"/>
    <cellStyle name="Normal 123 3" xfId="7281"/>
    <cellStyle name="Normal 124" xfId="7282"/>
    <cellStyle name="Normal 124 2" xfId="7283"/>
    <cellStyle name="Normal 124 3" xfId="7284"/>
    <cellStyle name="Normal 125" xfId="7285"/>
    <cellStyle name="Normal 125 2" xfId="7286"/>
    <cellStyle name="Normal 125 3" xfId="7287"/>
    <cellStyle name="Normal 126" xfId="7288"/>
    <cellStyle name="Normal 126 2" xfId="7289"/>
    <cellStyle name="Normal 126 3" xfId="7290"/>
    <cellStyle name="Normal 127" xfId="7291"/>
    <cellStyle name="Normal 127 2" xfId="7292"/>
    <cellStyle name="Normal 127 3" xfId="7293"/>
    <cellStyle name="Normal 128" xfId="7294"/>
    <cellStyle name="Normal 128 2" xfId="7295"/>
    <cellStyle name="Normal 128 3" xfId="7296"/>
    <cellStyle name="Normal 129" xfId="7297"/>
    <cellStyle name="Normal 129 2" xfId="7298"/>
    <cellStyle name="Normal 129 3" xfId="7299"/>
    <cellStyle name="Normal 13" xfId="7300"/>
    <cellStyle name="Normal 13 2" xfId="7301"/>
    <cellStyle name="Normal 13 3" xfId="7302"/>
    <cellStyle name="Normal 130" xfId="7303"/>
    <cellStyle name="Normal 130 2" xfId="7304"/>
    <cellStyle name="Normal 130 3" xfId="7305"/>
    <cellStyle name="Normal 131" xfId="7306"/>
    <cellStyle name="Normal 131 2" xfId="7307"/>
    <cellStyle name="Normal 131 3" xfId="7308"/>
    <cellStyle name="Normal 132" xfId="7309"/>
    <cellStyle name="Normal 132 2" xfId="7310"/>
    <cellStyle name="Normal 132 3" xfId="7311"/>
    <cellStyle name="Normal 133" xfId="7312"/>
    <cellStyle name="Normal 133 2" xfId="7313"/>
    <cellStyle name="Normal 133 3" xfId="7314"/>
    <cellStyle name="Normal 133 4" xfId="7315"/>
    <cellStyle name="Normal 134" xfId="7316"/>
    <cellStyle name="Normal 134 2" xfId="7317"/>
    <cellStyle name="Normal 134 3" xfId="7318"/>
    <cellStyle name="Normal 135" xfId="7319"/>
    <cellStyle name="Normal 135 2" xfId="7320"/>
    <cellStyle name="Normal 135 3" xfId="7321"/>
    <cellStyle name="Normal 136" xfId="7322"/>
    <cellStyle name="Normal 136 2" xfId="7323"/>
    <cellStyle name="Normal 136 3" xfId="7324"/>
    <cellStyle name="Normal 137" xfId="7325"/>
    <cellStyle name="Normal 138" xfId="7326"/>
    <cellStyle name="Normal 138 2" xfId="7327"/>
    <cellStyle name="Normal 138 3" xfId="7328"/>
    <cellStyle name="Normal 139" xfId="7329"/>
    <cellStyle name="Normal 139 2" xfId="7330"/>
    <cellStyle name="Normal 139 3" xfId="7331"/>
    <cellStyle name="Normal 14" xfId="7332"/>
    <cellStyle name="Normal 14 2" xfId="7333"/>
    <cellStyle name="Normal 14 2 2" xfId="7334"/>
    <cellStyle name="Normal 14 3" xfId="7335"/>
    <cellStyle name="Normal 14 4" xfId="7336"/>
    <cellStyle name="Normal 140" xfId="7337"/>
    <cellStyle name="Normal 140 2" xfId="7338"/>
    <cellStyle name="Normal 140 3" xfId="7339"/>
    <cellStyle name="Normal 141" xfId="7340"/>
    <cellStyle name="Normal 141 2" xfId="7341"/>
    <cellStyle name="Normal 141 3" xfId="7342"/>
    <cellStyle name="Normal 142" xfId="7343"/>
    <cellStyle name="Normal 142 2" xfId="7344"/>
    <cellStyle name="Normal 142 3" xfId="7345"/>
    <cellStyle name="Normal 143" xfId="7346"/>
    <cellStyle name="Normal 144" xfId="7347"/>
    <cellStyle name="Normal 145" xfId="7348"/>
    <cellStyle name="Normal 146" xfId="7349"/>
    <cellStyle name="Normal 147" xfId="7350"/>
    <cellStyle name="Normal 148" xfId="7351"/>
    <cellStyle name="Normal 149" xfId="7352"/>
    <cellStyle name="Normal 15" xfId="7353"/>
    <cellStyle name="Normal 15 2" xfId="7354"/>
    <cellStyle name="Normal 15 2 10" xfId="7355"/>
    <cellStyle name="Normal 15 2 10 3" xfId="7356"/>
    <cellStyle name="Normal 15 3" xfId="7357"/>
    <cellStyle name="Normal 15 4" xfId="7358"/>
    <cellStyle name="Normal 150" xfId="7359"/>
    <cellStyle name="Normal 151" xfId="7360"/>
    <cellStyle name="Normal 152" xfId="7361"/>
    <cellStyle name="Normal 153" xfId="7362"/>
    <cellStyle name="Normal 154" xfId="7363"/>
    <cellStyle name="Normal 155" xfId="7364"/>
    <cellStyle name="Normal 156" xfId="7365"/>
    <cellStyle name="Normal 157" xfId="7366"/>
    <cellStyle name="Normal 158" xfId="7367"/>
    <cellStyle name="Normal 159" xfId="7368"/>
    <cellStyle name="Normal 16" xfId="7369"/>
    <cellStyle name="Normal 16 2" xfId="7370"/>
    <cellStyle name="Normal 160" xfId="7371"/>
    <cellStyle name="Normal 161" xfId="7372"/>
    <cellStyle name="Normal 162" xfId="7373"/>
    <cellStyle name="Normal 163" xfId="9376"/>
    <cellStyle name="Normal 167" xfId="7374"/>
    <cellStyle name="Normal 17" xfId="7375"/>
    <cellStyle name="Normal 17 2" xfId="7376"/>
    <cellStyle name="Normal 17 3" xfId="7377"/>
    <cellStyle name="Normal 17 4" xfId="7378"/>
    <cellStyle name="Normal 173" xfId="7379"/>
    <cellStyle name="Normal 18" xfId="7380"/>
    <cellStyle name="Normal 18 2" xfId="7381"/>
    <cellStyle name="Normal 18 2 2" xfId="7382"/>
    <cellStyle name="Normal 18 2 3" xfId="7383"/>
    <cellStyle name="Normal 18 3" xfId="7384"/>
    <cellStyle name="Normal 18 4" xfId="7385"/>
    <cellStyle name="Normal 18 5" xfId="7386"/>
    <cellStyle name="Normal 18 6" xfId="7387"/>
    <cellStyle name="Normal 183" xfId="7388"/>
    <cellStyle name="Normal 184" xfId="7389"/>
    <cellStyle name="Normal 185" xfId="7390"/>
    <cellStyle name="Normal 186" xfId="7391"/>
    <cellStyle name="Normal 187" xfId="7392"/>
    <cellStyle name="Normal 188" xfId="7393"/>
    <cellStyle name="Normal 189" xfId="7394"/>
    <cellStyle name="Normal 19" xfId="7395"/>
    <cellStyle name="Normal 190" xfId="7396"/>
    <cellStyle name="Normal 191" xfId="7397"/>
    <cellStyle name="Normal 2" xfId="7398"/>
    <cellStyle name="Normal 2 10" xfId="7399"/>
    <cellStyle name="Normal 2 11" xfId="7400"/>
    <cellStyle name="Normal 2 12" xfId="7401"/>
    <cellStyle name="Normal 2 13" xfId="7402"/>
    <cellStyle name="Normal 2 14" xfId="7403"/>
    <cellStyle name="Normal 2 15" xfId="7404"/>
    <cellStyle name="Normal 2 16" xfId="7405"/>
    <cellStyle name="Normal 2 17" xfId="7406"/>
    <cellStyle name="Normal 2 18" xfId="7407"/>
    <cellStyle name="Normal 2 19" xfId="7408"/>
    <cellStyle name="Normal 2 2" xfId="7409"/>
    <cellStyle name="Normal 2 2 10" xfId="7410"/>
    <cellStyle name="Normal 2 2 10 2" xfId="7411"/>
    <cellStyle name="Normal 2 2 11" xfId="7412"/>
    <cellStyle name="Normal 2 2 12" xfId="7413"/>
    <cellStyle name="Normal 2 2 13" xfId="7414"/>
    <cellStyle name="Normal 2 2 14" xfId="7415"/>
    <cellStyle name="Normal 2 2 15" xfId="7416"/>
    <cellStyle name="Normal 2 2 2" xfId="7417"/>
    <cellStyle name="Normal 2 2 2 10" xfId="7418"/>
    <cellStyle name="Normal 2 2 2 11" xfId="7419"/>
    <cellStyle name="Normal 2 2 2 12" xfId="7420"/>
    <cellStyle name="Normal 2 2 2 13" xfId="7421"/>
    <cellStyle name="Normal 2 2 2 14" xfId="7422"/>
    <cellStyle name="Normal 2 2 2 15" xfId="7423"/>
    <cellStyle name="Normal 2 2 2 16" xfId="7424"/>
    <cellStyle name="Normal 2 2 2 17" xfId="7425"/>
    <cellStyle name="Normal 2 2 2 2" xfId="7426"/>
    <cellStyle name="Normal 2 2 2 2 10" xfId="7427"/>
    <cellStyle name="Normal 2 2 2 2 11" xfId="7428"/>
    <cellStyle name="Normal 2 2 2 2 12" xfId="7429"/>
    <cellStyle name="Normal 2 2 2 2 13" xfId="7430"/>
    <cellStyle name="Normal 2 2 2 2 2" xfId="7431"/>
    <cellStyle name="Normal 2 2 2 2 2 10" xfId="7432"/>
    <cellStyle name="Normal 2 2 2 2 2 11" xfId="7433"/>
    <cellStyle name="Normal 2 2 2 2 2 12" xfId="7434"/>
    <cellStyle name="Normal 2 2 2 2 2 13" xfId="7435"/>
    <cellStyle name="Normal 2 2 2 2 2 2" xfId="7436"/>
    <cellStyle name="Normal 2 2 2 2 2 2 10" xfId="7437"/>
    <cellStyle name="Normal 2 2 2 2 2 2 11" xfId="7438"/>
    <cellStyle name="Normal 2 2 2 2 2 2 12" xfId="7439"/>
    <cellStyle name="Normal 2 2 2 2 2 2 2" xfId="7440"/>
    <cellStyle name="Normal 2 2 2 2 2 2 2 10" xfId="7441"/>
    <cellStyle name="Normal 2 2 2 2 2 2 2 2" xfId="7442"/>
    <cellStyle name="Normal 2 2 2 2 2 2 2 2 10" xfId="7443"/>
    <cellStyle name="Normal 2 2 2 2 2 2 2 2 2" xfId="7444"/>
    <cellStyle name="Normal 2 2 2 2 2 2 2 2 2 2" xfId="7445"/>
    <cellStyle name="Normal 2 2 2 2 2 2 2 2 2 2 2" xfId="7446"/>
    <cellStyle name="Normal 2 2 2 2 2 2 2 2 2 2 3" xfId="7447"/>
    <cellStyle name="Normal 2 2 2 2 2 2 2 2 2 2 4" xfId="7448"/>
    <cellStyle name="Normal 2 2 2 2 2 2 2 2 2 2 5" xfId="7449"/>
    <cellStyle name="Normal 2 2 2 2 2 2 2 2 2 2 6" xfId="7450"/>
    <cellStyle name="Normal 2 2 2 2 2 2 2 2 2 2 7" xfId="7451"/>
    <cellStyle name="Normal 2 2 2 2 2 2 2 2 2 3" xfId="7452"/>
    <cellStyle name="Normal 2 2 2 2 2 2 2 2 2 4" xfId="7453"/>
    <cellStyle name="Normal 2 2 2 2 2 2 2 2 2 5" xfId="7454"/>
    <cellStyle name="Normal 2 2 2 2 2 2 2 2 2 6" xfId="7455"/>
    <cellStyle name="Normal 2 2 2 2 2 2 2 2 2 7" xfId="7456"/>
    <cellStyle name="Normal 2 2 2 2 2 2 2 2 3" xfId="7457"/>
    <cellStyle name="Normal 2 2 2 2 2 2 2 2 4" xfId="7458"/>
    <cellStyle name="Normal 2 2 2 2 2 2 2 2 5" xfId="7459"/>
    <cellStyle name="Normal 2 2 2 2 2 2 2 2 6" xfId="7460"/>
    <cellStyle name="Normal 2 2 2 2 2 2 2 2 7" xfId="7461"/>
    <cellStyle name="Normal 2 2 2 2 2 2 2 2 8" xfId="7462"/>
    <cellStyle name="Normal 2 2 2 2 2 2 2 2 9" xfId="7463"/>
    <cellStyle name="Normal 2 2 2 2 2 2 2 3" xfId="7464"/>
    <cellStyle name="Normal 2 2 2 2 2 2 2 4" xfId="7465"/>
    <cellStyle name="Normal 2 2 2 2 2 2 2 5" xfId="7466"/>
    <cellStyle name="Normal 2 2 2 2 2 2 2 6" xfId="7467"/>
    <cellStyle name="Normal 2 2 2 2 2 2 2 7" xfId="7468"/>
    <cellStyle name="Normal 2 2 2 2 2 2 2 8" xfId="7469"/>
    <cellStyle name="Normal 2 2 2 2 2 2 2 9" xfId="7470"/>
    <cellStyle name="Normal 2 2 2 2 2 2 3" xfId="7471"/>
    <cellStyle name="Normal 2 2 2 2 2 2 4" xfId="7472"/>
    <cellStyle name="Normal 2 2 2 2 2 2 5" xfId="7473"/>
    <cellStyle name="Normal 2 2 2 2 2 2 6" xfId="7474"/>
    <cellStyle name="Normal 2 2 2 2 2 2 7" xfId="7475"/>
    <cellStyle name="Normal 2 2 2 2 2 2 8" xfId="7476"/>
    <cellStyle name="Normal 2 2 2 2 2 2 9" xfId="7477"/>
    <cellStyle name="Normal 2 2 2 2 2 3" xfId="7478"/>
    <cellStyle name="Normal 2 2 2 2 2 4" xfId="7479"/>
    <cellStyle name="Normal 2 2 2 2 2 5" xfId="7480"/>
    <cellStyle name="Normal 2 2 2 2 2 6" xfId="7481"/>
    <cellStyle name="Normal 2 2 2 2 2 7" xfId="7482"/>
    <cellStyle name="Normal 2 2 2 2 2 8" xfId="7483"/>
    <cellStyle name="Normal 2 2 2 2 2 9" xfId="7484"/>
    <cellStyle name="Normal 2 2 2 2 3" xfId="7485"/>
    <cellStyle name="Normal 2 2 2 2 3 2" xfId="7486"/>
    <cellStyle name="Normal 2 2 2 2 3 3" xfId="7487"/>
    <cellStyle name="Normal 2 2 2 2 4" xfId="7488"/>
    <cellStyle name="Normal 2 2 2 2 5" xfId="7489"/>
    <cellStyle name="Normal 2 2 2 2 6" xfId="7490"/>
    <cellStyle name="Normal 2 2 2 2 7" xfId="7491"/>
    <cellStyle name="Normal 2 2 2 2 8" xfId="7492"/>
    <cellStyle name="Normal 2 2 2 2 9" xfId="7493"/>
    <cellStyle name="Normal 2 2 2 3" xfId="7494"/>
    <cellStyle name="Normal 2 2 2 3 2" xfId="7495"/>
    <cellStyle name="Normal 2 2 2 3 3" xfId="7496"/>
    <cellStyle name="Normal 2 2 2 4" xfId="7497"/>
    <cellStyle name="Normal 2 2 2 5" xfId="7498"/>
    <cellStyle name="Normal 2 2 2 6" xfId="7499"/>
    <cellStyle name="Normal 2 2 2 7" xfId="7500"/>
    <cellStyle name="Normal 2 2 2 8" xfId="7501"/>
    <cellStyle name="Normal 2 2 2 9" xfId="7502"/>
    <cellStyle name="Normal 2 2 3" xfId="7503"/>
    <cellStyle name="Normal 2 2 3 2" xfId="7504"/>
    <cellStyle name="Normal 2 2 3 3" xfId="7505"/>
    <cellStyle name="Normal 2 2 3 4" xfId="7506"/>
    <cellStyle name="Normal 2 2 4" xfId="7507"/>
    <cellStyle name="Normal 2 2 5" xfId="7508"/>
    <cellStyle name="Normal 2 2 6" xfId="7509"/>
    <cellStyle name="Normal 2 2 7" xfId="7510"/>
    <cellStyle name="Normal 2 2 7 2" xfId="7511"/>
    <cellStyle name="Normal 2 2 8" xfId="7512"/>
    <cellStyle name="Normal 2 2 9" xfId="7513"/>
    <cellStyle name="Normal 2 2_06  CEF FINAL JUNIO 2011 (2)" xfId="7514"/>
    <cellStyle name="Normal 2 20" xfId="7515"/>
    <cellStyle name="Normal 2 21" xfId="7516"/>
    <cellStyle name="Normal 2 22" xfId="7517"/>
    <cellStyle name="Normal 2 23" xfId="7518"/>
    <cellStyle name="Normal 2 24" xfId="7519"/>
    <cellStyle name="Normal 2 25" xfId="7520"/>
    <cellStyle name="Normal 2 26" xfId="7521"/>
    <cellStyle name="Normal 2 27" xfId="7522"/>
    <cellStyle name="Normal 2 28" xfId="7523"/>
    <cellStyle name="Normal 2 29" xfId="7524"/>
    <cellStyle name="Normal 2 3" xfId="7525"/>
    <cellStyle name="Normal 2 3 2" xfId="7526"/>
    <cellStyle name="Normal 2 3 2 2" xfId="7527"/>
    <cellStyle name="Normal 2 3 2 3" xfId="7528"/>
    <cellStyle name="Normal 2 3 2 4" xfId="7529"/>
    <cellStyle name="Normal 2 3 3" xfId="7530"/>
    <cellStyle name="Normal 2 3 4" xfId="7531"/>
    <cellStyle name="Normal 2 30" xfId="7532"/>
    <cellStyle name="Normal 2 31" xfId="7533"/>
    <cellStyle name="Normal 2 32" xfId="7534"/>
    <cellStyle name="Normal 2 33" xfId="7535"/>
    <cellStyle name="Normal 2 34" xfId="7536"/>
    <cellStyle name="Normal 2 35" xfId="7537"/>
    <cellStyle name="Normal 2 36" xfId="7538"/>
    <cellStyle name="Normal 2 37" xfId="7539"/>
    <cellStyle name="Normal 2 38" xfId="7540"/>
    <cellStyle name="Normal 2 39" xfId="7541"/>
    <cellStyle name="Normal 2 4" xfId="7542"/>
    <cellStyle name="Normal 2 40" xfId="7543"/>
    <cellStyle name="Normal 2 41" xfId="7544"/>
    <cellStyle name="Normal 2 42" xfId="7545"/>
    <cellStyle name="Normal 2 43" xfId="7546"/>
    <cellStyle name="Normal 2 43 2" xfId="7547"/>
    <cellStyle name="Normal 2 44" xfId="7548"/>
    <cellStyle name="Normal 2 45" xfId="7549"/>
    <cellStyle name="Normal 2 46" xfId="7550"/>
    <cellStyle name="Normal 2 47" xfId="7551"/>
    <cellStyle name="Normal 2 48" xfId="7552"/>
    <cellStyle name="Normal 2 49" xfId="7553"/>
    <cellStyle name="Normal 2 5" xfId="7554"/>
    <cellStyle name="Normal 2 6" xfId="7555"/>
    <cellStyle name="Normal 2 7" xfId="7556"/>
    <cellStyle name="Normal 2 7 2" xfId="7557"/>
    <cellStyle name="Normal 2 8" xfId="7558"/>
    <cellStyle name="Normal 2 9" xfId="7559"/>
    <cellStyle name="Normal 2_01 C E F  Febrero 2010 Ericka Hass" xfId="7560"/>
    <cellStyle name="Normal 20" xfId="7561"/>
    <cellStyle name="Normal 21" xfId="7562"/>
    <cellStyle name="Normal 21 2" xfId="7563"/>
    <cellStyle name="Normal 21 3" xfId="7564"/>
    <cellStyle name="Normal 22" xfId="7565"/>
    <cellStyle name="Normal 22 2" xfId="7566"/>
    <cellStyle name="Normal 22 3" xfId="7567"/>
    <cellStyle name="Normal 23" xfId="7568"/>
    <cellStyle name="Normal 24" xfId="7569"/>
    <cellStyle name="Normal 24 2" xfId="7570"/>
    <cellStyle name="Normal 24 3" xfId="7571"/>
    <cellStyle name="Normal 24 4" xfId="7572"/>
    <cellStyle name="Normal 24 5" xfId="7573"/>
    <cellStyle name="Normal 25" xfId="7574"/>
    <cellStyle name="Normal 25 2" xfId="7575"/>
    <cellStyle name="Normal 25 2 2" xfId="7576"/>
    <cellStyle name="Normal 25 3" xfId="7577"/>
    <cellStyle name="Normal 25 4" xfId="7578"/>
    <cellStyle name="Normal 25 5" xfId="7579"/>
    <cellStyle name="Normal 26" xfId="7580"/>
    <cellStyle name="Normal 26 2" xfId="7581"/>
    <cellStyle name="Normal 26 3" xfId="7582"/>
    <cellStyle name="Normal 26 4" xfId="7583"/>
    <cellStyle name="Normal 26 5" xfId="7584"/>
    <cellStyle name="Normal 27" xfId="7585"/>
    <cellStyle name="Normal 27 2" xfId="7586"/>
    <cellStyle name="Normal 27 3" xfId="7587"/>
    <cellStyle name="Normal 28" xfId="7588"/>
    <cellStyle name="Normal 28 2" xfId="7589"/>
    <cellStyle name="Normal 28 3" xfId="7590"/>
    <cellStyle name="Normal 28 4" xfId="7591"/>
    <cellStyle name="Normal 29" xfId="7592"/>
    <cellStyle name="Normal 29 2" xfId="7593"/>
    <cellStyle name="Normal 29 3" xfId="7594"/>
    <cellStyle name="Normal 29 4" xfId="7595"/>
    <cellStyle name="Normal 3" xfId="7596"/>
    <cellStyle name="Normal 3 10" xfId="7597"/>
    <cellStyle name="Normal 3 11" xfId="7598"/>
    <cellStyle name="Normal 3 12" xfId="7599"/>
    <cellStyle name="Normal 3 13" xfId="7600"/>
    <cellStyle name="Normal 3 14" xfId="7601"/>
    <cellStyle name="Normal 3 15" xfId="7602"/>
    <cellStyle name="Normal 3 2" xfId="7603"/>
    <cellStyle name="Normal 3 2 2" xfId="7604"/>
    <cellStyle name="Normal 3 2 3" xfId="7605"/>
    <cellStyle name="Normal 3 2 4" xfId="7606"/>
    <cellStyle name="Normal 3 2 5" xfId="7607"/>
    <cellStyle name="Normal 3 2 6" xfId="7608"/>
    <cellStyle name="Normal 3 2 7" xfId="7609"/>
    <cellStyle name="Normal 3 2 7 2" xfId="7610"/>
    <cellStyle name="Normal 3 2 8" xfId="7611"/>
    <cellStyle name="Normal 3 2_Base excell 30-06-11  SF xls" xfId="7612"/>
    <cellStyle name="Normal 3 23" xfId="7613"/>
    <cellStyle name="Normal 3 3" xfId="7614"/>
    <cellStyle name="Normal 3 3 2" xfId="7615"/>
    <cellStyle name="Normal 3 3 3" xfId="7616"/>
    <cellStyle name="Normal 3 4" xfId="7617"/>
    <cellStyle name="Normal 3 5" xfId="7618"/>
    <cellStyle name="Normal 3 6" xfId="7619"/>
    <cellStyle name="Normal 3 7" xfId="7620"/>
    <cellStyle name="Normal 3 8" xfId="7621"/>
    <cellStyle name="Normal 3 9" xfId="7622"/>
    <cellStyle name="Normal 30" xfId="7623"/>
    <cellStyle name="Normal 30 2" xfId="7624"/>
    <cellStyle name="Normal 30 3" xfId="7625"/>
    <cellStyle name="Normal 30 4" xfId="7626"/>
    <cellStyle name="Normal 31" xfId="7627"/>
    <cellStyle name="Normal 31 10" xfId="7628"/>
    <cellStyle name="Normal 31 11" xfId="7629"/>
    <cellStyle name="Normal 31 12" xfId="7630"/>
    <cellStyle name="Normal 31 13" xfId="7631"/>
    <cellStyle name="Normal 31 14" xfId="7632"/>
    <cellStyle name="Normal 31 15" xfId="7633"/>
    <cellStyle name="Normal 31 2" xfId="7634"/>
    <cellStyle name="Normal 31 3" xfId="7635"/>
    <cellStyle name="Normal 31 4" xfId="7636"/>
    <cellStyle name="Normal 31 5" xfId="7637"/>
    <cellStyle name="Normal 31 6" xfId="7638"/>
    <cellStyle name="Normal 31 7" xfId="7639"/>
    <cellStyle name="Normal 31 8" xfId="7640"/>
    <cellStyle name="Normal 31 9" xfId="7641"/>
    <cellStyle name="Normal 32" xfId="7642"/>
    <cellStyle name="Normal 32 10" xfId="7643"/>
    <cellStyle name="Normal 32 11" xfId="7644"/>
    <cellStyle name="Normal 32 12" xfId="7645"/>
    <cellStyle name="Normal 32 13" xfId="7646"/>
    <cellStyle name="Normal 32 14" xfId="7647"/>
    <cellStyle name="Normal 32 15" xfId="7648"/>
    <cellStyle name="Normal 32 2" xfId="7649"/>
    <cellStyle name="Normal 32 3" xfId="7650"/>
    <cellStyle name="Normal 32 4" xfId="7651"/>
    <cellStyle name="Normal 32 5" xfId="7652"/>
    <cellStyle name="Normal 32 6" xfId="7653"/>
    <cellStyle name="Normal 32 7" xfId="7654"/>
    <cellStyle name="Normal 32 8" xfId="7655"/>
    <cellStyle name="Normal 32 9" xfId="7656"/>
    <cellStyle name="Normal 33" xfId="7657"/>
    <cellStyle name="Normal 33 2" xfId="7658"/>
    <cellStyle name="Normal 34" xfId="7659"/>
    <cellStyle name="Normal 34 10" xfId="7660"/>
    <cellStyle name="Normal 34 11" xfId="7661"/>
    <cellStyle name="Normal 34 12" xfId="7662"/>
    <cellStyle name="Normal 34 2" xfId="7663"/>
    <cellStyle name="Normal 34 3" xfId="7664"/>
    <cellStyle name="Normal 34 4" xfId="7665"/>
    <cellStyle name="Normal 34 5" xfId="7666"/>
    <cellStyle name="Normal 34 6" xfId="7667"/>
    <cellStyle name="Normal 34 7" xfId="7668"/>
    <cellStyle name="Normal 34 8" xfId="7669"/>
    <cellStyle name="Normal 34 9" xfId="7670"/>
    <cellStyle name="Normal 35" xfId="7671"/>
    <cellStyle name="Normal 35 2" xfId="7672"/>
    <cellStyle name="Normal 36" xfId="7673"/>
    <cellStyle name="Normal 36 2" xfId="7674"/>
    <cellStyle name="Normal 37" xfId="7675"/>
    <cellStyle name="Normal 37 2" xfId="7676"/>
    <cellStyle name="Normal 38" xfId="7677"/>
    <cellStyle name="Normal 38 2" xfId="7678"/>
    <cellStyle name="Normal 39" xfId="7679"/>
    <cellStyle name="Normal 4" xfId="7680"/>
    <cellStyle name="Normal 4 10" xfId="7681"/>
    <cellStyle name="Normal 4 11" xfId="7682"/>
    <cellStyle name="Normal 4 2" xfId="7683"/>
    <cellStyle name="Normal 4 2 2" xfId="7684"/>
    <cellStyle name="Normal 4 2 2 2" xfId="7685"/>
    <cellStyle name="Normal 4 2 3" xfId="7686"/>
    <cellStyle name="Normal 4 2 4" xfId="7687"/>
    <cellStyle name="Normal 4 2 5" xfId="7688"/>
    <cellStyle name="Normal 4 2 6" xfId="7689"/>
    <cellStyle name="Normal 4 2 7" xfId="7690"/>
    <cellStyle name="Normal 4 3" xfId="7691"/>
    <cellStyle name="Normal 4 3 2" xfId="7692"/>
    <cellStyle name="Normal 4 3 3" xfId="7693"/>
    <cellStyle name="Normal 4 4" xfId="7694"/>
    <cellStyle name="Normal 4 5" xfId="7695"/>
    <cellStyle name="Normal 4 6" xfId="7696"/>
    <cellStyle name="Normal 4 7" xfId="7697"/>
    <cellStyle name="Normal 4 8" xfId="7698"/>
    <cellStyle name="Normal 4 9" xfId="7699"/>
    <cellStyle name="Normal 40" xfId="7700"/>
    <cellStyle name="Normal 40 10" xfId="7701"/>
    <cellStyle name="Normal 40 11" xfId="7702"/>
    <cellStyle name="Normal 40 12" xfId="7703"/>
    <cellStyle name="Normal 40 2" xfId="7704"/>
    <cellStyle name="Normal 40 3" xfId="7705"/>
    <cellStyle name="Normal 40 4" xfId="7706"/>
    <cellStyle name="Normal 40 5" xfId="7707"/>
    <cellStyle name="Normal 40 6" xfId="7708"/>
    <cellStyle name="Normal 40 7" xfId="7709"/>
    <cellStyle name="Normal 40 8" xfId="7710"/>
    <cellStyle name="Normal 40 9" xfId="7711"/>
    <cellStyle name="Normal 40_06  CEF FINAL JUNIO 2011 (2)" xfId="7712"/>
    <cellStyle name="Normal 41" xfId="7713"/>
    <cellStyle name="Normal 41 10" xfId="7714"/>
    <cellStyle name="Normal 41 11" xfId="7715"/>
    <cellStyle name="Normal 41 12" xfId="7716"/>
    <cellStyle name="Normal 41 2" xfId="7717"/>
    <cellStyle name="Normal 41 3" xfId="7718"/>
    <cellStyle name="Normal 41 4" xfId="7719"/>
    <cellStyle name="Normal 41 5" xfId="7720"/>
    <cellStyle name="Normal 41 6" xfId="7721"/>
    <cellStyle name="Normal 41 7" xfId="7722"/>
    <cellStyle name="Normal 41 8" xfId="7723"/>
    <cellStyle name="Normal 41 9" xfId="7724"/>
    <cellStyle name="Normal 42" xfId="7725"/>
    <cellStyle name="Normal 42 10" xfId="7726"/>
    <cellStyle name="Normal 42 11" xfId="7727"/>
    <cellStyle name="Normal 42 12" xfId="7728"/>
    <cellStyle name="Normal 42 2" xfId="7729"/>
    <cellStyle name="Normal 42 3" xfId="7730"/>
    <cellStyle name="Normal 42 4" xfId="7731"/>
    <cellStyle name="Normal 42 5" xfId="7732"/>
    <cellStyle name="Normal 42 6" xfId="7733"/>
    <cellStyle name="Normal 42 7" xfId="7734"/>
    <cellStyle name="Normal 42 8" xfId="7735"/>
    <cellStyle name="Normal 42 9" xfId="7736"/>
    <cellStyle name="Normal 43" xfId="7737"/>
    <cellStyle name="Normal 43 10" xfId="7738"/>
    <cellStyle name="Normal 43 11" xfId="7739"/>
    <cellStyle name="Normal 43 12" xfId="7740"/>
    <cellStyle name="Normal 43 2" xfId="7741"/>
    <cellStyle name="Normal 43 3" xfId="7742"/>
    <cellStyle name="Normal 43 4" xfId="7743"/>
    <cellStyle name="Normal 43 5" xfId="7744"/>
    <cellStyle name="Normal 43 6" xfId="7745"/>
    <cellStyle name="Normal 43 7" xfId="7746"/>
    <cellStyle name="Normal 43 8" xfId="7747"/>
    <cellStyle name="Normal 43 9" xfId="7748"/>
    <cellStyle name="Normal 44" xfId="7749"/>
    <cellStyle name="Normal 44 2" xfId="7750"/>
    <cellStyle name="Normal 45" xfId="7751"/>
    <cellStyle name="Normal 46" xfId="7752"/>
    <cellStyle name="Normal 46 10" xfId="7753"/>
    <cellStyle name="Normal 46 11" xfId="7754"/>
    <cellStyle name="Normal 46 12" xfId="7755"/>
    <cellStyle name="Normal 46 2" xfId="7756"/>
    <cellStyle name="Normal 46 3" xfId="7757"/>
    <cellStyle name="Normal 46 4" xfId="7758"/>
    <cellStyle name="Normal 46 5" xfId="7759"/>
    <cellStyle name="Normal 46 6" xfId="7760"/>
    <cellStyle name="Normal 46 7" xfId="7761"/>
    <cellStyle name="Normal 46 8" xfId="7762"/>
    <cellStyle name="Normal 46 9" xfId="7763"/>
    <cellStyle name="Normal 47" xfId="7764"/>
    <cellStyle name="Normal 47 10" xfId="7765"/>
    <cellStyle name="Normal 47 11" xfId="7766"/>
    <cellStyle name="Normal 47 12" xfId="7767"/>
    <cellStyle name="Normal 47 2" xfId="7768"/>
    <cellStyle name="Normal 47 3" xfId="7769"/>
    <cellStyle name="Normal 47 4" xfId="7770"/>
    <cellStyle name="Normal 47 5" xfId="7771"/>
    <cellStyle name="Normal 47 6" xfId="7772"/>
    <cellStyle name="Normal 47 7" xfId="7773"/>
    <cellStyle name="Normal 47 8" xfId="7774"/>
    <cellStyle name="Normal 47 9" xfId="7775"/>
    <cellStyle name="Normal 48" xfId="7776"/>
    <cellStyle name="Normal 48 10" xfId="7777"/>
    <cellStyle name="Normal 48 11" xfId="7778"/>
    <cellStyle name="Normal 48 12" xfId="7779"/>
    <cellStyle name="Normal 48 2" xfId="7780"/>
    <cellStyle name="Normal 48 3" xfId="7781"/>
    <cellStyle name="Normal 48 4" xfId="7782"/>
    <cellStyle name="Normal 48 5" xfId="7783"/>
    <cellStyle name="Normal 48 6" xfId="7784"/>
    <cellStyle name="Normal 48 7" xfId="7785"/>
    <cellStyle name="Normal 48 8" xfId="7786"/>
    <cellStyle name="Normal 48 9" xfId="7787"/>
    <cellStyle name="Normal 49" xfId="7788"/>
    <cellStyle name="Normal 49 10" xfId="7789"/>
    <cellStyle name="Normal 49 11" xfId="7790"/>
    <cellStyle name="Normal 49 12" xfId="7791"/>
    <cellStyle name="Normal 49 2" xfId="7792"/>
    <cellStyle name="Normal 49 3" xfId="7793"/>
    <cellStyle name="Normal 49 4" xfId="7794"/>
    <cellStyle name="Normal 49 5" xfId="7795"/>
    <cellStyle name="Normal 49 6" xfId="7796"/>
    <cellStyle name="Normal 49 7" xfId="7797"/>
    <cellStyle name="Normal 49 8" xfId="7798"/>
    <cellStyle name="Normal 49 9" xfId="7799"/>
    <cellStyle name="Normal 5" xfId="7800"/>
    <cellStyle name="Normal 5 10" xfId="7801"/>
    <cellStyle name="Normal 5 11" xfId="7802"/>
    <cellStyle name="Normal 5 2" xfId="7803"/>
    <cellStyle name="Normal 5 2 2" xfId="7804"/>
    <cellStyle name="Normal 5 2 2 2" xfId="7805"/>
    <cellStyle name="Normal 5 3" xfId="7806"/>
    <cellStyle name="Normal 5 4" xfId="7807"/>
    <cellStyle name="Normal 5 5" xfId="7808"/>
    <cellStyle name="Normal 5 6" xfId="7809"/>
    <cellStyle name="Normal 5 7" xfId="7810"/>
    <cellStyle name="Normal 5 8" xfId="7811"/>
    <cellStyle name="Normal 5 9" xfId="7812"/>
    <cellStyle name="Normal 50" xfId="7813"/>
    <cellStyle name="Normal 50 2" xfId="7814"/>
    <cellStyle name="Normal 50 3" xfId="7815"/>
    <cellStyle name="Normal 50 4" xfId="7816"/>
    <cellStyle name="Normal 50 5" xfId="7817"/>
    <cellStyle name="Normal 50 6" xfId="7818"/>
    <cellStyle name="Normal 51" xfId="7819"/>
    <cellStyle name="Normal 51 2" xfId="7820"/>
    <cellStyle name="Normal 51 3" xfId="7821"/>
    <cellStyle name="Normal 51 4" xfId="7822"/>
    <cellStyle name="Normal 51 5" xfId="7823"/>
    <cellStyle name="Normal 51 6" xfId="7824"/>
    <cellStyle name="Normal 52" xfId="7825"/>
    <cellStyle name="Normal 52 2" xfId="7826"/>
    <cellStyle name="Normal 52 3" xfId="7827"/>
    <cellStyle name="Normal 52 4" xfId="7828"/>
    <cellStyle name="Normal 52 5" xfId="7829"/>
    <cellStyle name="Normal 52 6" xfId="7830"/>
    <cellStyle name="Normal 53" xfId="7831"/>
    <cellStyle name="Normal 53 2" xfId="7832"/>
    <cellStyle name="Normal 53 3" xfId="7833"/>
    <cellStyle name="Normal 53 4" xfId="7834"/>
    <cellStyle name="Normal 53 5" xfId="7835"/>
    <cellStyle name="Normal 53 6" xfId="7836"/>
    <cellStyle name="Normal 54" xfId="7837"/>
    <cellStyle name="Normal 54 10" xfId="7838"/>
    <cellStyle name="Normal 54 11" xfId="7839"/>
    <cellStyle name="Normal 54 12" xfId="7840"/>
    <cellStyle name="Normal 54 2" xfId="7841"/>
    <cellStyle name="Normal 54 3" xfId="7842"/>
    <cellStyle name="Normal 54 4" xfId="7843"/>
    <cellStyle name="Normal 54 5" xfId="7844"/>
    <cellStyle name="Normal 54 6" xfId="7845"/>
    <cellStyle name="Normal 54 7" xfId="7846"/>
    <cellStyle name="Normal 54 8" xfId="7847"/>
    <cellStyle name="Normal 54 9" xfId="7848"/>
    <cellStyle name="Normal 55" xfId="7849"/>
    <cellStyle name="Normal 55 10" xfId="7850"/>
    <cellStyle name="Normal 55 11" xfId="7851"/>
    <cellStyle name="Normal 55 12" xfId="7852"/>
    <cellStyle name="Normal 55 2" xfId="7853"/>
    <cellStyle name="Normal 55 3" xfId="7854"/>
    <cellStyle name="Normal 55 4" xfId="7855"/>
    <cellStyle name="Normal 55 5" xfId="7856"/>
    <cellStyle name="Normal 55 6" xfId="7857"/>
    <cellStyle name="Normal 55 7" xfId="7858"/>
    <cellStyle name="Normal 55 8" xfId="7859"/>
    <cellStyle name="Normal 55 9" xfId="7860"/>
    <cellStyle name="Normal 56" xfId="7861"/>
    <cellStyle name="Normal 56 10" xfId="7862"/>
    <cellStyle name="Normal 56 11" xfId="7863"/>
    <cellStyle name="Normal 56 12" xfId="7864"/>
    <cellStyle name="Normal 56 2" xfId="7865"/>
    <cellStyle name="Normal 56 3" xfId="7866"/>
    <cellStyle name="Normal 56 4" xfId="7867"/>
    <cellStyle name="Normal 56 5" xfId="7868"/>
    <cellStyle name="Normal 56 6" xfId="7869"/>
    <cellStyle name="Normal 56 7" xfId="7870"/>
    <cellStyle name="Normal 56 8" xfId="7871"/>
    <cellStyle name="Normal 56 9" xfId="7872"/>
    <cellStyle name="Normal 57" xfId="7873"/>
    <cellStyle name="Normal 57 10" xfId="7874"/>
    <cellStyle name="Normal 57 11" xfId="7875"/>
    <cellStyle name="Normal 57 12" xfId="7876"/>
    <cellStyle name="Normal 57 2" xfId="7877"/>
    <cellStyle name="Normal 57 3" xfId="7878"/>
    <cellStyle name="Normal 57 4" xfId="7879"/>
    <cellStyle name="Normal 57 5" xfId="7880"/>
    <cellStyle name="Normal 57 6" xfId="7881"/>
    <cellStyle name="Normal 57 7" xfId="7882"/>
    <cellStyle name="Normal 57 8" xfId="7883"/>
    <cellStyle name="Normal 57 9" xfId="7884"/>
    <cellStyle name="Normal 58" xfId="7885"/>
    <cellStyle name="Normal 58 10" xfId="7886"/>
    <cellStyle name="Normal 58 11" xfId="7887"/>
    <cellStyle name="Normal 58 12" xfId="7888"/>
    <cellStyle name="Normal 58 2" xfId="7889"/>
    <cellStyle name="Normal 58 3" xfId="7890"/>
    <cellStyle name="Normal 58 4" xfId="7891"/>
    <cellStyle name="Normal 58 5" xfId="7892"/>
    <cellStyle name="Normal 58 6" xfId="7893"/>
    <cellStyle name="Normal 58 7" xfId="7894"/>
    <cellStyle name="Normal 58 8" xfId="7895"/>
    <cellStyle name="Normal 58 9" xfId="7896"/>
    <cellStyle name="Normal 59" xfId="7897"/>
    <cellStyle name="Normal 59 10" xfId="7898"/>
    <cellStyle name="Normal 59 11" xfId="7899"/>
    <cellStyle name="Normal 59 12" xfId="7900"/>
    <cellStyle name="Normal 59 2" xfId="7901"/>
    <cellStyle name="Normal 59 3" xfId="7902"/>
    <cellStyle name="Normal 59 4" xfId="7903"/>
    <cellStyle name="Normal 59 5" xfId="7904"/>
    <cellStyle name="Normal 59 6" xfId="7905"/>
    <cellStyle name="Normal 59 7" xfId="7906"/>
    <cellStyle name="Normal 59 8" xfId="7907"/>
    <cellStyle name="Normal 59 9" xfId="7908"/>
    <cellStyle name="Normal 6" xfId="7909"/>
    <cellStyle name="Normal 6 10" xfId="7910"/>
    <cellStyle name="Normal 6 2" xfId="7911"/>
    <cellStyle name="Normal 6 2 2" xfId="7912"/>
    <cellStyle name="Normal 6 2 2 2" xfId="7913"/>
    <cellStyle name="Normal 6 3" xfId="7914"/>
    <cellStyle name="Normal 6 4" xfId="7915"/>
    <cellStyle name="Normal 6 5" xfId="7916"/>
    <cellStyle name="Normal 6 6" xfId="7917"/>
    <cellStyle name="Normal 6 7" xfId="7918"/>
    <cellStyle name="Normal 6 8" xfId="7919"/>
    <cellStyle name="Normal 6 9" xfId="7920"/>
    <cellStyle name="Normal 60" xfId="7921"/>
    <cellStyle name="Normal 60 10" xfId="7922"/>
    <cellStyle name="Normal 60 2" xfId="7923"/>
    <cellStyle name="Normal 60 3" xfId="7924"/>
    <cellStyle name="Normal 60 4" xfId="7925"/>
    <cellStyle name="Normal 60 5" xfId="7926"/>
    <cellStyle name="Normal 60 6" xfId="7927"/>
    <cellStyle name="Normal 60 7" xfId="7928"/>
    <cellStyle name="Normal 60 8" xfId="7929"/>
    <cellStyle name="Normal 60 9" xfId="7930"/>
    <cellStyle name="Normal 61" xfId="7931"/>
    <cellStyle name="Normal 61 2" xfId="7932"/>
    <cellStyle name="Normal 61 3" xfId="7933"/>
    <cellStyle name="Normal 61 4" xfId="7934"/>
    <cellStyle name="Normal 61 5" xfId="7935"/>
    <cellStyle name="Normal 61 6" xfId="7936"/>
    <cellStyle name="Normal 61 7" xfId="7937"/>
    <cellStyle name="Normal 62" xfId="7938"/>
    <cellStyle name="Normal 62 2" xfId="7939"/>
    <cellStyle name="Normal 62 3" xfId="7940"/>
    <cellStyle name="Normal 62 4" xfId="7941"/>
    <cellStyle name="Normal 62 5" xfId="7942"/>
    <cellStyle name="Normal 62 6" xfId="7943"/>
    <cellStyle name="Normal 62 7" xfId="7944"/>
    <cellStyle name="Normal 63" xfId="7945"/>
    <cellStyle name="Normal 63 2" xfId="7946"/>
    <cellStyle name="Normal 63 3" xfId="7947"/>
    <cellStyle name="Normal 63 4" xfId="7948"/>
    <cellStyle name="Normal 63 5" xfId="7949"/>
    <cellStyle name="Normal 63 6" xfId="7950"/>
    <cellStyle name="Normal 63 7" xfId="7951"/>
    <cellStyle name="Normal 64" xfId="7952"/>
    <cellStyle name="Normal 65" xfId="7953"/>
    <cellStyle name="Normal 66" xfId="7954"/>
    <cellStyle name="Normal 67" xfId="7955"/>
    <cellStyle name="Normal 68" xfId="7956"/>
    <cellStyle name="Normal 68 2" xfId="7957"/>
    <cellStyle name="Normal 68 3" xfId="7958"/>
    <cellStyle name="Normal 69" xfId="7959"/>
    <cellStyle name="Normal 69 2" xfId="7960"/>
    <cellStyle name="Normal 69 3" xfId="7961"/>
    <cellStyle name="Normal 7" xfId="7962"/>
    <cellStyle name="Normal 7 10" xfId="7963"/>
    <cellStyle name="Normal 7 2" xfId="7964"/>
    <cellStyle name="Normal 7 2 2" xfId="7965"/>
    <cellStyle name="Normal 7 2 3" xfId="7966"/>
    <cellStyle name="Normal 7 2 4" xfId="7967"/>
    <cellStyle name="Normal 7 3" xfId="7968"/>
    <cellStyle name="Normal 7 3 2" xfId="7969"/>
    <cellStyle name="Normal 7 4" xfId="7970"/>
    <cellStyle name="Normal 7 5" xfId="7971"/>
    <cellStyle name="Normal 7 6" xfId="7972"/>
    <cellStyle name="Normal 7 7" xfId="7973"/>
    <cellStyle name="Normal 7 8" xfId="7974"/>
    <cellStyle name="Normal 7 9" xfId="7975"/>
    <cellStyle name="Normal 70" xfId="7976"/>
    <cellStyle name="Normal 71" xfId="7977"/>
    <cellStyle name="Normal 72" xfId="7978"/>
    <cellStyle name="Normal 73" xfId="7979"/>
    <cellStyle name="Normal 74" xfId="7980"/>
    <cellStyle name="Normal 75" xfId="7981"/>
    <cellStyle name="Normal 76" xfId="7982"/>
    <cellStyle name="Normal 77" xfId="7983"/>
    <cellStyle name="Normal 78" xfId="7984"/>
    <cellStyle name="Normal 78 2" xfId="7985"/>
    <cellStyle name="Normal 78 3" xfId="7986"/>
    <cellStyle name="Normal 79" xfId="7987"/>
    <cellStyle name="Normal 79 2" xfId="7988"/>
    <cellStyle name="Normal 79 3" xfId="7989"/>
    <cellStyle name="Normal 8" xfId="7990"/>
    <cellStyle name="Normal 8 2" xfId="7991"/>
    <cellStyle name="Normal 8 2 2" xfId="7992"/>
    <cellStyle name="Normal 8 2 3" xfId="7993"/>
    <cellStyle name="Normal 8 3" xfId="7994"/>
    <cellStyle name="Normal 8 4" xfId="7995"/>
    <cellStyle name="Normal 8 5" xfId="7996"/>
    <cellStyle name="Normal 8 6" xfId="7997"/>
    <cellStyle name="Normal 8 7" xfId="7998"/>
    <cellStyle name="Normal 8 8" xfId="7999"/>
    <cellStyle name="Normal 8 9" xfId="8000"/>
    <cellStyle name="Normal 80" xfId="8001"/>
    <cellStyle name="Normal 81" xfId="8002"/>
    <cellStyle name="Normal 81 2" xfId="8003"/>
    <cellStyle name="Normal 81 3" xfId="8004"/>
    <cellStyle name="Normal 82" xfId="8005"/>
    <cellStyle name="Normal 82 2" xfId="8006"/>
    <cellStyle name="Normal 82 3" xfId="8007"/>
    <cellStyle name="Normal 83" xfId="8008"/>
    <cellStyle name="Normal 83 2" xfId="8009"/>
    <cellStyle name="Normal 83 3" xfId="8010"/>
    <cellStyle name="Normal 84" xfId="8011"/>
    <cellStyle name="Normal 84 2" xfId="8012"/>
    <cellStyle name="Normal 84 3" xfId="8013"/>
    <cellStyle name="Normal 85" xfId="8014"/>
    <cellStyle name="Normal 85 2" xfId="8015"/>
    <cellStyle name="Normal 85 3" xfId="8016"/>
    <cellStyle name="Normal 86" xfId="8017"/>
    <cellStyle name="Normal 86 2" xfId="8018"/>
    <cellStyle name="Normal 86 3" xfId="8019"/>
    <cellStyle name="Normal 87" xfId="8020"/>
    <cellStyle name="Normal 87 2" xfId="8021"/>
    <cellStyle name="Normal 88" xfId="8022"/>
    <cellStyle name="Normal 89" xfId="8023"/>
    <cellStyle name="Normal 9" xfId="8024"/>
    <cellStyle name="Normal 9 2" xfId="8025"/>
    <cellStyle name="Normal 9 2 2" xfId="8026"/>
    <cellStyle name="Normal 9 2 3" xfId="8027"/>
    <cellStyle name="Normal 9 3" xfId="8028"/>
    <cellStyle name="Normal 9 4" xfId="8029"/>
    <cellStyle name="Normal 90" xfId="8030"/>
    <cellStyle name="Normal 91" xfId="8031"/>
    <cellStyle name="Normal 92" xfId="8032"/>
    <cellStyle name="Normal 92 2" xfId="8033"/>
    <cellStyle name="Normal 92 3" xfId="8034"/>
    <cellStyle name="Normal 93" xfId="8035"/>
    <cellStyle name="Normal 93 2" xfId="8036"/>
    <cellStyle name="Normal 93 3" xfId="8037"/>
    <cellStyle name="Normal 94" xfId="8038"/>
    <cellStyle name="Normal 94 2" xfId="8039"/>
    <cellStyle name="Normal 94 3" xfId="8040"/>
    <cellStyle name="Normal 95" xfId="8041"/>
    <cellStyle name="Normal 95 2" xfId="8042"/>
    <cellStyle name="Normal 95 3" xfId="8043"/>
    <cellStyle name="Normal 96" xfId="8044"/>
    <cellStyle name="Normal 96 2" xfId="8045"/>
    <cellStyle name="Normal 96 3" xfId="8046"/>
    <cellStyle name="Normal 97" xfId="8047"/>
    <cellStyle name="Normal 97 2" xfId="8048"/>
    <cellStyle name="Normal 97 3" xfId="8049"/>
    <cellStyle name="Normal 98" xfId="8050"/>
    <cellStyle name="Normal 99" xfId="8051"/>
    <cellStyle name="Normal 99 2" xfId="8052"/>
    <cellStyle name="Normal 99 3" xfId="8053"/>
    <cellStyle name="Notas 2" xfId="8054"/>
    <cellStyle name="Notas 2 10" xfId="8055"/>
    <cellStyle name="Notas 2 10 2" xfId="8056"/>
    <cellStyle name="Notas 2 10 2 2" xfId="8057"/>
    <cellStyle name="Notas 2 11" xfId="8058"/>
    <cellStyle name="Notas 2 11 2" xfId="8059"/>
    <cellStyle name="Notas 2 11 2 2" xfId="8060"/>
    <cellStyle name="Notas 2 12" xfId="8061"/>
    <cellStyle name="Notas 2 12 2" xfId="8062"/>
    <cellStyle name="Notas 2 12 2 2" xfId="8063"/>
    <cellStyle name="Notas 2 13" xfId="8064"/>
    <cellStyle name="Notas 2 13 2" xfId="8065"/>
    <cellStyle name="Notas 2 13 2 2" xfId="8066"/>
    <cellStyle name="Notas 2 14" xfId="8067"/>
    <cellStyle name="Notas 2 14 2" xfId="8068"/>
    <cellStyle name="Notas 2 14 2 2" xfId="8069"/>
    <cellStyle name="Notas 2 15" xfId="8070"/>
    <cellStyle name="Notas 2 15 2" xfId="8071"/>
    <cellStyle name="Notas 2 2" xfId="8072"/>
    <cellStyle name="Notas 2 2 2" xfId="8073"/>
    <cellStyle name="Notas 2 2 2 2" xfId="8074"/>
    <cellStyle name="Notas 2 3" xfId="8075"/>
    <cellStyle name="Notas 2 3 2" xfId="8076"/>
    <cellStyle name="Notas 2 3 2 2" xfId="8077"/>
    <cellStyle name="Notas 2 4" xfId="8078"/>
    <cellStyle name="Notas 2 4 2" xfId="8079"/>
    <cellStyle name="Notas 2 4 2 2" xfId="8080"/>
    <cellStyle name="Notas 2 5" xfId="8081"/>
    <cellStyle name="Notas 2 5 2" xfId="8082"/>
    <cellStyle name="Notas 2 5 2 2" xfId="8083"/>
    <cellStyle name="Notas 2 6" xfId="8084"/>
    <cellStyle name="Notas 2 6 2" xfId="8085"/>
    <cellStyle name="Notas 2 6 2 2" xfId="8086"/>
    <cellStyle name="Notas 2 7" xfId="8087"/>
    <cellStyle name="Notas 2 7 2" xfId="8088"/>
    <cellStyle name="Notas 2 7 2 2" xfId="8089"/>
    <cellStyle name="Notas 2 8" xfId="8090"/>
    <cellStyle name="Notas 2 8 2" xfId="8091"/>
    <cellStyle name="Notas 2 8 2 2" xfId="8092"/>
    <cellStyle name="Notas 2 9" xfId="8093"/>
    <cellStyle name="Notas 2 9 2" xfId="8094"/>
    <cellStyle name="Notas 2 9 2 2" xfId="8095"/>
    <cellStyle name="Notas 3" xfId="8096"/>
    <cellStyle name="Notas 3 10" xfId="8097"/>
    <cellStyle name="Notas 3 10 2" xfId="8098"/>
    <cellStyle name="Notas 3 10 2 2" xfId="8099"/>
    <cellStyle name="Notas 3 11" xfId="8100"/>
    <cellStyle name="Notas 3 11 2" xfId="8101"/>
    <cellStyle name="Notas 3 11 2 2" xfId="8102"/>
    <cellStyle name="Notas 3 12" xfId="8103"/>
    <cellStyle name="Notas 3 12 2" xfId="8104"/>
    <cellStyle name="Notas 3 12 2 2" xfId="8105"/>
    <cellStyle name="Notas 3 13" xfId="8106"/>
    <cellStyle name="Notas 3 13 2" xfId="8107"/>
    <cellStyle name="Notas 3 13 2 2" xfId="8108"/>
    <cellStyle name="Notas 3 14" xfId="8109"/>
    <cellStyle name="Notas 3 14 2" xfId="8110"/>
    <cellStyle name="Notas 3 14 2 2" xfId="8111"/>
    <cellStyle name="Notas 3 15" xfId="8112"/>
    <cellStyle name="Notas 3 15 2" xfId="8113"/>
    <cellStyle name="Notas 3 16" xfId="8114"/>
    <cellStyle name="Notas 3 17" xfId="8115"/>
    <cellStyle name="Notas 3 2" xfId="8116"/>
    <cellStyle name="Notas 3 2 2" xfId="8117"/>
    <cellStyle name="Notas 3 2 2 2" xfId="8118"/>
    <cellStyle name="Notas 3 2 3" xfId="8119"/>
    <cellStyle name="Notas 3 2 4" xfId="8120"/>
    <cellStyle name="Notas 3 3" xfId="8121"/>
    <cellStyle name="Notas 3 3 2" xfId="8122"/>
    <cellStyle name="Notas 3 3 2 2" xfId="8123"/>
    <cellStyle name="Notas 3 3 3" xfId="8124"/>
    <cellStyle name="Notas 3 3 4" xfId="8125"/>
    <cellStyle name="Notas 3 4" xfId="8126"/>
    <cellStyle name="Notas 3 4 2" xfId="8127"/>
    <cellStyle name="Notas 3 4 2 2" xfId="8128"/>
    <cellStyle name="Notas 3 5" xfId="8129"/>
    <cellStyle name="Notas 3 5 2" xfId="8130"/>
    <cellStyle name="Notas 3 5 2 2" xfId="8131"/>
    <cellStyle name="Notas 3 6" xfId="8132"/>
    <cellStyle name="Notas 3 6 2" xfId="8133"/>
    <cellStyle name="Notas 3 6 2 2" xfId="8134"/>
    <cellStyle name="Notas 3 7" xfId="8135"/>
    <cellStyle name="Notas 3 7 2" xfId="8136"/>
    <cellStyle name="Notas 3 7 2 2" xfId="8137"/>
    <cellStyle name="Notas 3 8" xfId="8138"/>
    <cellStyle name="Notas 3 8 2" xfId="8139"/>
    <cellStyle name="Notas 3 8 2 2" xfId="8140"/>
    <cellStyle name="Notas 3 9" xfId="8141"/>
    <cellStyle name="Notas 3 9 2" xfId="8142"/>
    <cellStyle name="Notas 3 9 2 2" xfId="8143"/>
    <cellStyle name="Notas 4" xfId="8144"/>
    <cellStyle name="Notas 4 10" xfId="8145"/>
    <cellStyle name="Notas 4 10 2" xfId="8146"/>
    <cellStyle name="Notas 4 10 2 2" xfId="8147"/>
    <cellStyle name="Notas 4 11" xfId="8148"/>
    <cellStyle name="Notas 4 11 2" xfId="8149"/>
    <cellStyle name="Notas 4 11 2 2" xfId="8150"/>
    <cellStyle name="Notas 4 12" xfId="8151"/>
    <cellStyle name="Notas 4 12 2" xfId="8152"/>
    <cellStyle name="Notas 4 12 2 2" xfId="8153"/>
    <cellStyle name="Notas 4 13" xfId="8154"/>
    <cellStyle name="Notas 4 13 2" xfId="8155"/>
    <cellStyle name="Notas 4 13 2 2" xfId="8156"/>
    <cellStyle name="Notas 4 14" xfId="8157"/>
    <cellStyle name="Notas 4 14 2" xfId="8158"/>
    <cellStyle name="Notas 4 14 2 2" xfId="8159"/>
    <cellStyle name="Notas 4 15" xfId="8160"/>
    <cellStyle name="Notas 4 15 2" xfId="8161"/>
    <cellStyle name="Notas 4 2" xfId="8162"/>
    <cellStyle name="Notas 4 2 2" xfId="8163"/>
    <cellStyle name="Notas 4 2 2 2" xfId="8164"/>
    <cellStyle name="Notas 4 3" xfId="8165"/>
    <cellStyle name="Notas 4 3 2" xfId="8166"/>
    <cellStyle name="Notas 4 3 2 2" xfId="8167"/>
    <cellStyle name="Notas 4 4" xfId="8168"/>
    <cellStyle name="Notas 4 4 2" xfId="8169"/>
    <cellStyle name="Notas 4 4 2 2" xfId="8170"/>
    <cellStyle name="Notas 4 5" xfId="8171"/>
    <cellStyle name="Notas 4 5 2" xfId="8172"/>
    <cellStyle name="Notas 4 5 2 2" xfId="8173"/>
    <cellStyle name="Notas 4 6" xfId="8174"/>
    <cellStyle name="Notas 4 6 2" xfId="8175"/>
    <cellStyle name="Notas 4 6 2 2" xfId="8176"/>
    <cellStyle name="Notas 4 7" xfId="8177"/>
    <cellStyle name="Notas 4 7 2" xfId="8178"/>
    <cellStyle name="Notas 4 7 2 2" xfId="8179"/>
    <cellStyle name="Notas 4 8" xfId="8180"/>
    <cellStyle name="Notas 4 8 2" xfId="8181"/>
    <cellStyle name="Notas 4 8 2 2" xfId="8182"/>
    <cellStyle name="Notas 4 9" xfId="8183"/>
    <cellStyle name="Notas 4 9 2" xfId="8184"/>
    <cellStyle name="Notas 4 9 2 2" xfId="8185"/>
    <cellStyle name="Notas 5" xfId="8186"/>
    <cellStyle name="Notas 5 10" xfId="8187"/>
    <cellStyle name="Notas 5 10 2" xfId="8188"/>
    <cellStyle name="Notas 5 10 2 2" xfId="8189"/>
    <cellStyle name="Notas 5 11" xfId="8190"/>
    <cellStyle name="Notas 5 11 2" xfId="8191"/>
    <cellStyle name="Notas 5 11 2 2" xfId="8192"/>
    <cellStyle name="Notas 5 12" xfId="8193"/>
    <cellStyle name="Notas 5 12 2" xfId="8194"/>
    <cellStyle name="Notas 5 12 2 2" xfId="8195"/>
    <cellStyle name="Notas 5 13" xfId="8196"/>
    <cellStyle name="Notas 5 13 2" xfId="8197"/>
    <cellStyle name="Notas 5 13 2 2" xfId="8198"/>
    <cellStyle name="Notas 5 14" xfId="8199"/>
    <cellStyle name="Notas 5 14 2" xfId="8200"/>
    <cellStyle name="Notas 5 14 2 2" xfId="8201"/>
    <cellStyle name="Notas 5 15" xfId="8202"/>
    <cellStyle name="Notas 5 15 2" xfId="8203"/>
    <cellStyle name="Notas 5 2" xfId="8204"/>
    <cellStyle name="Notas 5 2 2" xfId="8205"/>
    <cellStyle name="Notas 5 2 2 2" xfId="8206"/>
    <cellStyle name="Notas 5 3" xfId="8207"/>
    <cellStyle name="Notas 5 3 2" xfId="8208"/>
    <cellStyle name="Notas 5 3 2 2" xfId="8209"/>
    <cellStyle name="Notas 5 4" xfId="8210"/>
    <cellStyle name="Notas 5 4 2" xfId="8211"/>
    <cellStyle name="Notas 5 4 2 2" xfId="8212"/>
    <cellStyle name="Notas 5 5" xfId="8213"/>
    <cellStyle name="Notas 5 5 2" xfId="8214"/>
    <cellStyle name="Notas 5 5 2 2" xfId="8215"/>
    <cellStyle name="Notas 5 6" xfId="8216"/>
    <cellStyle name="Notas 5 6 2" xfId="8217"/>
    <cellStyle name="Notas 5 6 2 2" xfId="8218"/>
    <cellStyle name="Notas 5 7" xfId="8219"/>
    <cellStyle name="Notas 5 7 2" xfId="8220"/>
    <cellStyle name="Notas 5 7 2 2" xfId="8221"/>
    <cellStyle name="Notas 5 8" xfId="8222"/>
    <cellStyle name="Notas 5 8 2" xfId="8223"/>
    <cellStyle name="Notas 5 8 2 2" xfId="8224"/>
    <cellStyle name="Notas 5 9" xfId="8225"/>
    <cellStyle name="Notas 5 9 2" xfId="8226"/>
    <cellStyle name="Notas 5 9 2 2" xfId="8227"/>
    <cellStyle name="Notas 6" xfId="8228"/>
    <cellStyle name="Notas 7" xfId="8229"/>
    <cellStyle name="Note" xfId="8230"/>
    <cellStyle name="Note 2" xfId="8231"/>
    <cellStyle name="Note 3" xfId="8232"/>
    <cellStyle name="Note 3 2" xfId="8233"/>
    <cellStyle name="Note 4" xfId="8234"/>
    <cellStyle name="Note 5" xfId="8235"/>
    <cellStyle name="Note 6" xfId="8236"/>
    <cellStyle name="Numero" xfId="8237"/>
    <cellStyle name="numero 2" xfId="8238"/>
    <cellStyle name="numero 3" xfId="8239"/>
    <cellStyle name="Numero 4" xfId="8240"/>
    <cellStyle name="Numero 5" xfId="8241"/>
    <cellStyle name="Output" xfId="8242"/>
    <cellStyle name="Output 2" xfId="8243"/>
    <cellStyle name="Output 2 2" xfId="8244"/>
    <cellStyle name="Output 3" xfId="8245"/>
    <cellStyle name="Output 3 2" xfId="8246"/>
    <cellStyle name="Output 4" xfId="8247"/>
    <cellStyle name="Output 5" xfId="8248"/>
    <cellStyle name="Output 6" xfId="8249"/>
    <cellStyle name="Percent [2]" xfId="8250"/>
    <cellStyle name="Percent [2] 2" xfId="8251"/>
    <cellStyle name="Percent [2] 3" xfId="8252"/>
    <cellStyle name="Percent 2" xfId="8253"/>
    <cellStyle name="Percent 3" xfId="8254"/>
    <cellStyle name="Percent 4" xfId="8255"/>
    <cellStyle name="Percent 5" xfId="8256"/>
    <cellStyle name="Percent 6" xfId="8257"/>
    <cellStyle name="Percent 7" xfId="8258"/>
    <cellStyle name="Percent 8" xfId="8259"/>
    <cellStyle name="Percent 8 2" xfId="8260"/>
    <cellStyle name="Percent 9" xfId="8261"/>
    <cellStyle name="Percent_035_09NB" xfId="8262"/>
    <cellStyle name="Porcentaje" xfId="1" builtinId="5"/>
    <cellStyle name="Porcentaje 2" xfId="8263"/>
    <cellStyle name="Porcentaje 2 10" xfId="8264"/>
    <cellStyle name="Porcentaje 2 2" xfId="8265"/>
    <cellStyle name="Porcentaje 2 2 2" xfId="8266"/>
    <cellStyle name="Porcentaje 2 2 3" xfId="8267"/>
    <cellStyle name="Porcentaje 2 2 4" xfId="8268"/>
    <cellStyle name="Porcentaje 2 2 5" xfId="8269"/>
    <cellStyle name="Porcentaje 2 3" xfId="8270"/>
    <cellStyle name="Porcentaje 2 3 2" xfId="8271"/>
    <cellStyle name="Porcentaje 2 3 3" xfId="8272"/>
    <cellStyle name="Porcentaje 2 4" xfId="8273"/>
    <cellStyle name="Porcentaje 2 5" xfId="8274"/>
    <cellStyle name="Porcentaje 2 5 2" xfId="8275"/>
    <cellStyle name="Porcentaje 2 5 3" xfId="8276"/>
    <cellStyle name="Porcentaje 2 6" xfId="8277"/>
    <cellStyle name="Porcentaje 3" xfId="8278"/>
    <cellStyle name="Porcentaje 3 2" xfId="8279"/>
    <cellStyle name="Porcentaje 3 2 2" xfId="8280"/>
    <cellStyle name="Porcentaje 3 2 3" xfId="8281"/>
    <cellStyle name="Porcentaje 3 3" xfId="8282"/>
    <cellStyle name="Porcentaje 3 4" xfId="8283"/>
    <cellStyle name="Porcentaje 4" xfId="8284"/>
    <cellStyle name="Porcentaje 4 2" xfId="8285"/>
    <cellStyle name="Porcentaje 4 3" xfId="8286"/>
    <cellStyle name="Porcentaje 5" xfId="8287"/>
    <cellStyle name="Porcentaje 6" xfId="8288"/>
    <cellStyle name="Porcentaje 6 2" xfId="8289"/>
    <cellStyle name="Porcentaje 6 3" xfId="8290"/>
    <cellStyle name="Porcentaje 7" xfId="8291"/>
    <cellStyle name="Porcentual 10" xfId="8292"/>
    <cellStyle name="Porcentual 10 2" xfId="8293"/>
    <cellStyle name="Porcentual 11" xfId="8294"/>
    <cellStyle name="Porcentual 12" xfId="8295"/>
    <cellStyle name="Porcentual 13" xfId="8296"/>
    <cellStyle name="Porcentual 14" xfId="8297"/>
    <cellStyle name="Porcentual 15" xfId="8298"/>
    <cellStyle name="Porcentual 16" xfId="8299"/>
    <cellStyle name="Porcentual 17" xfId="8300"/>
    <cellStyle name="Porcentual 18" xfId="8301"/>
    <cellStyle name="Porcentual 19" xfId="8302"/>
    <cellStyle name="Porcentual 2" xfId="8303"/>
    <cellStyle name="Porcentual 2 10" xfId="8304"/>
    <cellStyle name="Porcentual 2 11" xfId="8305"/>
    <cellStyle name="Porcentual 2 12" xfId="8306"/>
    <cellStyle name="Porcentual 2 13" xfId="8307"/>
    <cellStyle name="Porcentual 2 14" xfId="8308"/>
    <cellStyle name="Porcentual 2 15" xfId="8309"/>
    <cellStyle name="Porcentual 2 16" xfId="8310"/>
    <cellStyle name="Porcentual 2 17" xfId="8311"/>
    <cellStyle name="Porcentual 2 2" xfId="8312"/>
    <cellStyle name="Porcentual 2 2 2" xfId="8313"/>
    <cellStyle name="Porcentual 2 2 2 2" xfId="8314"/>
    <cellStyle name="Porcentual 2 2 2 3" xfId="8315"/>
    <cellStyle name="Porcentual 2 2 2 4" xfId="8316"/>
    <cellStyle name="Porcentual 2 2 2 5" xfId="8317"/>
    <cellStyle name="Porcentual 2 2 2 6" xfId="8318"/>
    <cellStyle name="Porcentual 2 2 3" xfId="8319"/>
    <cellStyle name="Porcentual 2 2 4" xfId="8320"/>
    <cellStyle name="Porcentual 2 2 5" xfId="8321"/>
    <cellStyle name="Porcentual 2 2 6" xfId="8322"/>
    <cellStyle name="Porcentual 2 2 7" xfId="8323"/>
    <cellStyle name="Porcentual 2 2 8" xfId="8324"/>
    <cellStyle name="Porcentual 2 3" xfId="8325"/>
    <cellStyle name="Porcentual 2 3 2" xfId="8326"/>
    <cellStyle name="Porcentual 2 3 3" xfId="8327"/>
    <cellStyle name="Porcentual 2 3 4" xfId="8328"/>
    <cellStyle name="Porcentual 2 3 5" xfId="8329"/>
    <cellStyle name="Porcentual 2 3 6" xfId="8330"/>
    <cellStyle name="Porcentual 2 3 7" xfId="8331"/>
    <cellStyle name="Porcentual 2 4" xfId="8332"/>
    <cellStyle name="Porcentual 2 4 2" xfId="8333"/>
    <cellStyle name="Porcentual 2 4 3" xfId="8334"/>
    <cellStyle name="Porcentual 2 4 4" xfId="8335"/>
    <cellStyle name="Porcentual 2 4 5" xfId="8336"/>
    <cellStyle name="Porcentual 2 4 6" xfId="8337"/>
    <cellStyle name="Porcentual 2 4 7" xfId="8338"/>
    <cellStyle name="Porcentual 2 5" xfId="8339"/>
    <cellStyle name="Porcentual 2 5 2" xfId="8340"/>
    <cellStyle name="Porcentual 2 5 3" xfId="8341"/>
    <cellStyle name="Porcentual 2 5 4" xfId="8342"/>
    <cellStyle name="Porcentual 2 5 5" xfId="8343"/>
    <cellStyle name="Porcentual 2 5 6" xfId="8344"/>
    <cellStyle name="Porcentual 2 5 7" xfId="8345"/>
    <cellStyle name="Porcentual 2 6" xfId="8346"/>
    <cellStyle name="Porcentual 2 6 2" xfId="8347"/>
    <cellStyle name="Porcentual 2 6 3" xfId="8348"/>
    <cellStyle name="Porcentual 2 6 4" xfId="8349"/>
    <cellStyle name="Porcentual 2 6 5" xfId="8350"/>
    <cellStyle name="Porcentual 2 6 6" xfId="8351"/>
    <cellStyle name="Porcentual 2 6 7" xfId="8352"/>
    <cellStyle name="Porcentual 2 7" xfId="8353"/>
    <cellStyle name="Porcentual 2 7 2" xfId="8354"/>
    <cellStyle name="Porcentual 2 7 3" xfId="8355"/>
    <cellStyle name="Porcentual 2 7 4" xfId="8356"/>
    <cellStyle name="Porcentual 2 7 5" xfId="8357"/>
    <cellStyle name="Porcentual 2 7 6" xfId="8358"/>
    <cellStyle name="Porcentual 2 7 7" xfId="8359"/>
    <cellStyle name="Porcentual 2 8" xfId="8360"/>
    <cellStyle name="Porcentual 2 9" xfId="8361"/>
    <cellStyle name="Porcentual 20" xfId="8362"/>
    <cellStyle name="Porcentual 21" xfId="8363"/>
    <cellStyle name="Porcentual 22" xfId="8364"/>
    <cellStyle name="Porcentual 22 2" xfId="8365"/>
    <cellStyle name="Porcentual 22 2 10" xfId="8366"/>
    <cellStyle name="Porcentual 22 2 11" xfId="8367"/>
    <cellStyle name="Porcentual 22 2 12" xfId="8368"/>
    <cellStyle name="Porcentual 22 2 13" xfId="8369"/>
    <cellStyle name="Porcentual 22 2 2" xfId="8370"/>
    <cellStyle name="Porcentual 22 2 3" xfId="8371"/>
    <cellStyle name="Porcentual 22 2 4" xfId="8372"/>
    <cellStyle name="Porcentual 22 2 5" xfId="8373"/>
    <cellStyle name="Porcentual 22 2 6" xfId="8374"/>
    <cellStyle name="Porcentual 22 2 7" xfId="8375"/>
    <cellStyle name="Porcentual 22 2 8" xfId="8376"/>
    <cellStyle name="Porcentual 22 2 9" xfId="8377"/>
    <cellStyle name="Porcentual 22 3" xfId="8378"/>
    <cellStyle name="Porcentual 23" xfId="8379"/>
    <cellStyle name="Porcentual 23 10" xfId="8380"/>
    <cellStyle name="Porcentual 23 11" xfId="8381"/>
    <cellStyle name="Porcentual 23 12" xfId="8382"/>
    <cellStyle name="Porcentual 23 13" xfId="8383"/>
    <cellStyle name="Porcentual 23 14" xfId="8384"/>
    <cellStyle name="Porcentual 23 2" xfId="8385"/>
    <cellStyle name="Porcentual 23 2 10" xfId="8386"/>
    <cellStyle name="Porcentual 23 2 11" xfId="8387"/>
    <cellStyle name="Porcentual 23 2 12" xfId="8388"/>
    <cellStyle name="Porcentual 23 2 13" xfId="8389"/>
    <cellStyle name="Porcentual 23 2 2" xfId="8390"/>
    <cellStyle name="Porcentual 23 2 3" xfId="8391"/>
    <cellStyle name="Porcentual 23 2 4" xfId="8392"/>
    <cellStyle name="Porcentual 23 2 5" xfId="8393"/>
    <cellStyle name="Porcentual 23 2 6" xfId="8394"/>
    <cellStyle name="Porcentual 23 2 7" xfId="8395"/>
    <cellStyle name="Porcentual 23 2 8" xfId="8396"/>
    <cellStyle name="Porcentual 23 2 9" xfId="8397"/>
    <cellStyle name="Porcentual 23 3" xfId="8398"/>
    <cellStyle name="Porcentual 23 4" xfId="8399"/>
    <cellStyle name="Porcentual 23 5" xfId="8400"/>
    <cellStyle name="Porcentual 23 6" xfId="8401"/>
    <cellStyle name="Porcentual 23 7" xfId="8402"/>
    <cellStyle name="Porcentual 23 8" xfId="8403"/>
    <cellStyle name="Porcentual 23 9" xfId="8404"/>
    <cellStyle name="Porcentual 24" xfId="8405"/>
    <cellStyle name="Porcentual 24 10" xfId="8406"/>
    <cellStyle name="Porcentual 24 11" xfId="8407"/>
    <cellStyle name="Porcentual 24 12" xfId="8408"/>
    <cellStyle name="Porcentual 24 13" xfId="8409"/>
    <cellStyle name="Porcentual 24 14" xfId="8410"/>
    <cellStyle name="Porcentual 24 2" xfId="8411"/>
    <cellStyle name="Porcentual 24 2 10" xfId="8412"/>
    <cellStyle name="Porcentual 24 2 11" xfId="8413"/>
    <cellStyle name="Porcentual 24 2 12" xfId="8414"/>
    <cellStyle name="Porcentual 24 2 13" xfId="8415"/>
    <cellStyle name="Porcentual 24 2 2" xfId="8416"/>
    <cellStyle name="Porcentual 24 2 3" xfId="8417"/>
    <cellStyle name="Porcentual 24 2 4" xfId="8418"/>
    <cellStyle name="Porcentual 24 2 5" xfId="8419"/>
    <cellStyle name="Porcentual 24 2 6" xfId="8420"/>
    <cellStyle name="Porcentual 24 2 7" xfId="8421"/>
    <cellStyle name="Porcentual 24 2 8" xfId="8422"/>
    <cellStyle name="Porcentual 24 2 9" xfId="8423"/>
    <cellStyle name="Porcentual 24 3" xfId="8424"/>
    <cellStyle name="Porcentual 24 4" xfId="8425"/>
    <cellStyle name="Porcentual 24 5" xfId="8426"/>
    <cellStyle name="Porcentual 24 6" xfId="8427"/>
    <cellStyle name="Porcentual 24 7" xfId="8428"/>
    <cellStyle name="Porcentual 24 8" xfId="8429"/>
    <cellStyle name="Porcentual 24 9" xfId="8430"/>
    <cellStyle name="Porcentual 25" xfId="8431"/>
    <cellStyle name="Porcentual 25 10" xfId="8432"/>
    <cellStyle name="Porcentual 25 11" xfId="8433"/>
    <cellStyle name="Porcentual 25 12" xfId="8434"/>
    <cellStyle name="Porcentual 25 13" xfId="8435"/>
    <cellStyle name="Porcentual 25 14" xfId="8436"/>
    <cellStyle name="Porcentual 25 15" xfId="8437"/>
    <cellStyle name="Porcentual 25 16" xfId="8438"/>
    <cellStyle name="Porcentual 25 17" xfId="8439"/>
    <cellStyle name="Porcentual 25 2" xfId="8440"/>
    <cellStyle name="Porcentual 25 2 10" xfId="8441"/>
    <cellStyle name="Porcentual 25 2 11" xfId="8442"/>
    <cellStyle name="Porcentual 25 2 12" xfId="8443"/>
    <cellStyle name="Porcentual 25 2 13" xfId="8444"/>
    <cellStyle name="Porcentual 25 2 14" xfId="8445"/>
    <cellStyle name="Porcentual 25 2 15" xfId="8446"/>
    <cellStyle name="Porcentual 25 2 16" xfId="8447"/>
    <cellStyle name="Porcentual 25 2 2" xfId="8448"/>
    <cellStyle name="Porcentual 25 2 3" xfId="8449"/>
    <cellStyle name="Porcentual 25 2 4" xfId="8450"/>
    <cellStyle name="Porcentual 25 2 5" xfId="8451"/>
    <cellStyle name="Porcentual 25 2 6" xfId="8452"/>
    <cellStyle name="Porcentual 25 2 7" xfId="8453"/>
    <cellStyle name="Porcentual 25 2 8" xfId="8454"/>
    <cellStyle name="Porcentual 25 2 9" xfId="8455"/>
    <cellStyle name="Porcentual 25 3" xfId="8456"/>
    <cellStyle name="Porcentual 25 4" xfId="8457"/>
    <cellStyle name="Porcentual 25 5" xfId="8458"/>
    <cellStyle name="Porcentual 25 6" xfId="8459"/>
    <cellStyle name="Porcentual 25 7" xfId="8460"/>
    <cellStyle name="Porcentual 25 8" xfId="8461"/>
    <cellStyle name="Porcentual 25 9" xfId="8462"/>
    <cellStyle name="Porcentual 26" xfId="8463"/>
    <cellStyle name="Porcentual 26 2" xfId="8464"/>
    <cellStyle name="Porcentual 26 2 10" xfId="8465"/>
    <cellStyle name="Porcentual 26 2 11" xfId="8466"/>
    <cellStyle name="Porcentual 26 2 12" xfId="8467"/>
    <cellStyle name="Porcentual 26 2 13" xfId="8468"/>
    <cellStyle name="Porcentual 26 2 2" xfId="8469"/>
    <cellStyle name="Porcentual 26 2 3" xfId="8470"/>
    <cellStyle name="Porcentual 26 2 4" xfId="8471"/>
    <cellStyle name="Porcentual 26 2 5" xfId="8472"/>
    <cellStyle name="Porcentual 26 2 6" xfId="8473"/>
    <cellStyle name="Porcentual 26 2 7" xfId="8474"/>
    <cellStyle name="Porcentual 26 2 8" xfId="8475"/>
    <cellStyle name="Porcentual 26 2 9" xfId="8476"/>
    <cellStyle name="Porcentual 26 3" xfId="8477"/>
    <cellStyle name="Porcentual 27" xfId="8478"/>
    <cellStyle name="Porcentual 27 10" xfId="8479"/>
    <cellStyle name="Porcentual 27 11" xfId="8480"/>
    <cellStyle name="Porcentual 27 12" xfId="8481"/>
    <cellStyle name="Porcentual 27 13" xfId="8482"/>
    <cellStyle name="Porcentual 27 14" xfId="8483"/>
    <cellStyle name="Porcentual 27 2" xfId="8484"/>
    <cellStyle name="Porcentual 27 2 10" xfId="8485"/>
    <cellStyle name="Porcentual 27 2 11" xfId="8486"/>
    <cellStyle name="Porcentual 27 2 12" xfId="8487"/>
    <cellStyle name="Porcentual 27 2 13" xfId="8488"/>
    <cellStyle name="Porcentual 27 2 2" xfId="8489"/>
    <cellStyle name="Porcentual 27 2 3" xfId="8490"/>
    <cellStyle name="Porcentual 27 2 4" xfId="8491"/>
    <cellStyle name="Porcentual 27 2 5" xfId="8492"/>
    <cellStyle name="Porcentual 27 2 6" xfId="8493"/>
    <cellStyle name="Porcentual 27 2 7" xfId="8494"/>
    <cellStyle name="Porcentual 27 2 8" xfId="8495"/>
    <cellStyle name="Porcentual 27 2 9" xfId="8496"/>
    <cellStyle name="Porcentual 27 3" xfId="8497"/>
    <cellStyle name="Porcentual 27 4" xfId="8498"/>
    <cellStyle name="Porcentual 27 5" xfId="8499"/>
    <cellStyle name="Porcentual 27 6" xfId="8500"/>
    <cellStyle name="Porcentual 27 7" xfId="8501"/>
    <cellStyle name="Porcentual 27 8" xfId="8502"/>
    <cellStyle name="Porcentual 27 9" xfId="8503"/>
    <cellStyle name="Porcentual 28" xfId="8504"/>
    <cellStyle name="Porcentual 29" xfId="8505"/>
    <cellStyle name="Porcentual 3" xfId="8506"/>
    <cellStyle name="Porcentual 3 10" xfId="8507"/>
    <cellStyle name="Porcentual 3 11" xfId="8508"/>
    <cellStyle name="Porcentual 3 12" xfId="8509"/>
    <cellStyle name="Porcentual 3 13" xfId="8510"/>
    <cellStyle name="Porcentual 3 14" xfId="8511"/>
    <cellStyle name="Porcentual 3 15" xfId="8512"/>
    <cellStyle name="Porcentual 3 16" xfId="8513"/>
    <cellStyle name="Porcentual 3 17" xfId="8514"/>
    <cellStyle name="Porcentual 3 18" xfId="8515"/>
    <cellStyle name="Porcentual 3 19" xfId="8516"/>
    <cellStyle name="Porcentual 3 2" xfId="8517"/>
    <cellStyle name="Porcentual 3 20" xfId="8518"/>
    <cellStyle name="Porcentual 3 21" xfId="8519"/>
    <cellStyle name="Porcentual 3 22" xfId="8520"/>
    <cellStyle name="Porcentual 3 23" xfId="8521"/>
    <cellStyle name="Porcentual 3 24" xfId="8522"/>
    <cellStyle name="Porcentual 3 25" xfId="8523"/>
    <cellStyle name="Porcentual 3 26" xfId="8524"/>
    <cellStyle name="Porcentual 3 27" xfId="8525"/>
    <cellStyle name="Porcentual 3 28" xfId="8526"/>
    <cellStyle name="Porcentual 3 29" xfId="8527"/>
    <cellStyle name="Porcentual 3 3" xfId="8528"/>
    <cellStyle name="Porcentual 3 30" xfId="8529"/>
    <cellStyle name="Porcentual 3 31" xfId="8530"/>
    <cellStyle name="Porcentual 3 32" xfId="8531"/>
    <cellStyle name="Porcentual 3 33" xfId="8532"/>
    <cellStyle name="Porcentual 3 4" xfId="8533"/>
    <cellStyle name="Porcentual 3 5" xfId="8534"/>
    <cellStyle name="Porcentual 3 6" xfId="8535"/>
    <cellStyle name="Porcentual 3 7" xfId="8536"/>
    <cellStyle name="Porcentual 3 8" xfId="8537"/>
    <cellStyle name="Porcentual 3 9" xfId="8538"/>
    <cellStyle name="Porcentual 30" xfId="8539"/>
    <cellStyle name="Porcentual 31" xfId="8540"/>
    <cellStyle name="Porcentual 32" xfId="8541"/>
    <cellStyle name="Porcentual 33" xfId="8542"/>
    <cellStyle name="Porcentual 33 10" xfId="8543"/>
    <cellStyle name="Porcentual 33 11" xfId="8544"/>
    <cellStyle name="Porcentual 33 12" xfId="8545"/>
    <cellStyle name="Porcentual 33 2" xfId="8546"/>
    <cellStyle name="Porcentual 33 3" xfId="8547"/>
    <cellStyle name="Porcentual 33 4" xfId="8548"/>
    <cellStyle name="Porcentual 33 5" xfId="8549"/>
    <cellStyle name="Porcentual 33 6" xfId="8550"/>
    <cellStyle name="Porcentual 33 7" xfId="8551"/>
    <cellStyle name="Porcentual 33 8" xfId="8552"/>
    <cellStyle name="Porcentual 33 9" xfId="8553"/>
    <cellStyle name="Porcentual 34" xfId="8554"/>
    <cellStyle name="Porcentual 34 10" xfId="8555"/>
    <cellStyle name="Porcentual 34 11" xfId="8556"/>
    <cellStyle name="Porcentual 34 12" xfId="8557"/>
    <cellStyle name="Porcentual 34 2" xfId="8558"/>
    <cellStyle name="Porcentual 34 3" xfId="8559"/>
    <cellStyle name="Porcentual 34 4" xfId="8560"/>
    <cellStyle name="Porcentual 34 5" xfId="8561"/>
    <cellStyle name="Porcentual 34 6" xfId="8562"/>
    <cellStyle name="Porcentual 34 7" xfId="8563"/>
    <cellStyle name="Porcentual 34 8" xfId="8564"/>
    <cellStyle name="Porcentual 34 9" xfId="8565"/>
    <cellStyle name="Porcentual 35" xfId="8566"/>
    <cellStyle name="Porcentual 35 10" xfId="8567"/>
    <cellStyle name="Porcentual 35 11" xfId="8568"/>
    <cellStyle name="Porcentual 35 12" xfId="8569"/>
    <cellStyle name="Porcentual 35 2" xfId="8570"/>
    <cellStyle name="Porcentual 35 3" xfId="8571"/>
    <cellStyle name="Porcentual 35 4" xfId="8572"/>
    <cellStyle name="Porcentual 35 5" xfId="8573"/>
    <cellStyle name="Porcentual 35 6" xfId="8574"/>
    <cellStyle name="Porcentual 35 7" xfId="8575"/>
    <cellStyle name="Porcentual 35 8" xfId="8576"/>
    <cellStyle name="Porcentual 35 9" xfId="8577"/>
    <cellStyle name="Porcentual 36" xfId="8578"/>
    <cellStyle name="Porcentual 36 2" xfId="8579"/>
    <cellStyle name="Porcentual 36 3" xfId="8580"/>
    <cellStyle name="Porcentual 36 4" xfId="8581"/>
    <cellStyle name="Porcentual 36 5" xfId="8582"/>
    <cellStyle name="Porcentual 36 6" xfId="8583"/>
    <cellStyle name="Porcentual 37" xfId="8584"/>
    <cellStyle name="Porcentual 37 2" xfId="8585"/>
    <cellStyle name="Porcentual 37 3" xfId="8586"/>
    <cellStyle name="Porcentual 37 4" xfId="8587"/>
    <cellStyle name="Porcentual 37 5" xfId="8588"/>
    <cellStyle name="Porcentual 37 6" xfId="8589"/>
    <cellStyle name="Porcentual 38" xfId="8590"/>
    <cellStyle name="Porcentual 38 2" xfId="8591"/>
    <cellStyle name="Porcentual 38 3" xfId="8592"/>
    <cellStyle name="Porcentual 38 4" xfId="8593"/>
    <cellStyle name="Porcentual 38 5" xfId="8594"/>
    <cellStyle name="Porcentual 38 6" xfId="8595"/>
    <cellStyle name="Porcentual 39" xfId="8596"/>
    <cellStyle name="Porcentual 4" xfId="8597"/>
    <cellStyle name="Porcentual 4 2" xfId="8598"/>
    <cellStyle name="Porcentual 4 3" xfId="8599"/>
    <cellStyle name="Porcentual 40" xfId="8600"/>
    <cellStyle name="Porcentual 41" xfId="8601"/>
    <cellStyle name="Porcentual 42" xfId="8602"/>
    <cellStyle name="Porcentual 43" xfId="8603"/>
    <cellStyle name="Porcentual 44" xfId="8604"/>
    <cellStyle name="Porcentual 44 2" xfId="8605"/>
    <cellStyle name="Porcentual 44 3" xfId="8606"/>
    <cellStyle name="Porcentual 44 4" xfId="8607"/>
    <cellStyle name="Porcentual 45" xfId="8608"/>
    <cellStyle name="Porcentual 45 10" xfId="8609"/>
    <cellStyle name="Porcentual 45 2" xfId="8610"/>
    <cellStyle name="Porcentual 45 3" xfId="8611"/>
    <cellStyle name="Porcentual 45 4" xfId="8612"/>
    <cellStyle name="Porcentual 45 5" xfId="8613"/>
    <cellStyle name="Porcentual 45 6" xfId="8614"/>
    <cellStyle name="Porcentual 45 7" xfId="8615"/>
    <cellStyle name="Porcentual 45 8" xfId="8616"/>
    <cellStyle name="Porcentual 45 9" xfId="8617"/>
    <cellStyle name="Porcentual 46" xfId="8618"/>
    <cellStyle name="Porcentual 47" xfId="8619"/>
    <cellStyle name="Porcentual 48" xfId="8620"/>
    <cellStyle name="Porcentual 49" xfId="8621"/>
    <cellStyle name="Porcentual 5" xfId="8622"/>
    <cellStyle name="Porcentual 50" xfId="8623"/>
    <cellStyle name="Porcentual 51" xfId="8624"/>
    <cellStyle name="Porcentual 52" xfId="8625"/>
    <cellStyle name="Porcentual 53" xfId="8626"/>
    <cellStyle name="Porcentual 6" xfId="8627"/>
    <cellStyle name="Porcentual 7" xfId="8628"/>
    <cellStyle name="Porcentual 8" xfId="8629"/>
    <cellStyle name="Porcentual 9" xfId="8630"/>
    <cellStyle name="Punto" xfId="8631"/>
    <cellStyle name="Punto0" xfId="8632"/>
    <cellStyle name="Punto0 2" xfId="8633"/>
    <cellStyle name="Resultado2 1" xfId="8634"/>
    <cellStyle name="Salida 2" xfId="8635"/>
    <cellStyle name="Salida 2 10" xfId="8636"/>
    <cellStyle name="Salida 2 10 2" xfId="8637"/>
    <cellStyle name="Salida 2 10 2 2" xfId="8638"/>
    <cellStyle name="Salida 2 11" xfId="8639"/>
    <cellStyle name="Salida 2 11 2" xfId="8640"/>
    <cellStyle name="Salida 2 11 2 2" xfId="8641"/>
    <cellStyle name="Salida 2 12" xfId="8642"/>
    <cellStyle name="Salida 2 12 2" xfId="8643"/>
    <cellStyle name="Salida 2 12 2 2" xfId="8644"/>
    <cellStyle name="Salida 2 13" xfId="8645"/>
    <cellStyle name="Salida 2 13 2" xfId="8646"/>
    <cellStyle name="Salida 2 13 2 2" xfId="8647"/>
    <cellStyle name="Salida 2 14" xfId="8648"/>
    <cellStyle name="Salida 2 14 2" xfId="8649"/>
    <cellStyle name="Salida 2 14 2 2" xfId="8650"/>
    <cellStyle name="Salida 2 15" xfId="8651"/>
    <cellStyle name="Salida 2 15 2" xfId="8652"/>
    <cellStyle name="Salida 2 2" xfId="8653"/>
    <cellStyle name="Salida 2 2 2" xfId="8654"/>
    <cellStyle name="Salida 2 2 2 2" xfId="8655"/>
    <cellStyle name="Salida 2 3" xfId="8656"/>
    <cellStyle name="Salida 2 3 2" xfId="8657"/>
    <cellStyle name="Salida 2 3 2 2" xfId="8658"/>
    <cellStyle name="Salida 2 4" xfId="8659"/>
    <cellStyle name="Salida 2 4 2" xfId="8660"/>
    <cellStyle name="Salida 2 4 2 2" xfId="8661"/>
    <cellStyle name="Salida 2 5" xfId="8662"/>
    <cellStyle name="Salida 2 5 2" xfId="8663"/>
    <cellStyle name="Salida 2 5 2 2" xfId="8664"/>
    <cellStyle name="Salida 2 6" xfId="8665"/>
    <cellStyle name="Salida 2 6 2" xfId="8666"/>
    <cellStyle name="Salida 2 6 2 2" xfId="8667"/>
    <cellStyle name="Salida 2 7" xfId="8668"/>
    <cellStyle name="Salida 2 7 2" xfId="8669"/>
    <cellStyle name="Salida 2 7 2 2" xfId="8670"/>
    <cellStyle name="Salida 2 8" xfId="8671"/>
    <cellStyle name="Salida 2 8 2" xfId="8672"/>
    <cellStyle name="Salida 2 8 2 2" xfId="8673"/>
    <cellStyle name="Salida 2 9" xfId="8674"/>
    <cellStyle name="Salida 2 9 2" xfId="8675"/>
    <cellStyle name="Salida 2 9 2 2" xfId="8676"/>
    <cellStyle name="Salida 3" xfId="8677"/>
    <cellStyle name="Salida 3 10" xfId="8678"/>
    <cellStyle name="Salida 3 10 2" xfId="8679"/>
    <cellStyle name="Salida 3 10 2 2" xfId="8680"/>
    <cellStyle name="Salida 3 11" xfId="8681"/>
    <cellStyle name="Salida 3 11 2" xfId="8682"/>
    <cellStyle name="Salida 3 11 2 2" xfId="8683"/>
    <cellStyle name="Salida 3 12" xfId="8684"/>
    <cellStyle name="Salida 3 12 2" xfId="8685"/>
    <cellStyle name="Salida 3 12 2 2" xfId="8686"/>
    <cellStyle name="Salida 3 13" xfId="8687"/>
    <cellStyle name="Salida 3 13 2" xfId="8688"/>
    <cellStyle name="Salida 3 13 2 2" xfId="8689"/>
    <cellStyle name="Salida 3 14" xfId="8690"/>
    <cellStyle name="Salida 3 14 2" xfId="8691"/>
    <cellStyle name="Salida 3 14 2 2" xfId="8692"/>
    <cellStyle name="Salida 3 15" xfId="8693"/>
    <cellStyle name="Salida 3 15 2" xfId="8694"/>
    <cellStyle name="Salida 3 2" xfId="8695"/>
    <cellStyle name="Salida 3 2 2" xfId="8696"/>
    <cellStyle name="Salida 3 2 2 2" xfId="8697"/>
    <cellStyle name="Salida 3 3" xfId="8698"/>
    <cellStyle name="Salida 3 3 2" xfId="8699"/>
    <cellStyle name="Salida 3 3 2 2" xfId="8700"/>
    <cellStyle name="Salida 3 4" xfId="8701"/>
    <cellStyle name="Salida 3 4 2" xfId="8702"/>
    <cellStyle name="Salida 3 4 2 2" xfId="8703"/>
    <cellStyle name="Salida 3 5" xfId="8704"/>
    <cellStyle name="Salida 3 5 2" xfId="8705"/>
    <cellStyle name="Salida 3 5 2 2" xfId="8706"/>
    <cellStyle name="Salida 3 6" xfId="8707"/>
    <cellStyle name="Salida 3 6 2" xfId="8708"/>
    <cellStyle name="Salida 3 6 2 2" xfId="8709"/>
    <cellStyle name="Salida 3 7" xfId="8710"/>
    <cellStyle name="Salida 3 7 2" xfId="8711"/>
    <cellStyle name="Salida 3 7 2 2" xfId="8712"/>
    <cellStyle name="Salida 3 8" xfId="8713"/>
    <cellStyle name="Salida 3 8 2" xfId="8714"/>
    <cellStyle name="Salida 3 8 2 2" xfId="8715"/>
    <cellStyle name="Salida 3 9" xfId="8716"/>
    <cellStyle name="Salida 3 9 2" xfId="8717"/>
    <cellStyle name="Salida 3 9 2 2" xfId="8718"/>
    <cellStyle name="Salida 4" xfId="8719"/>
    <cellStyle name="Salida 4 10" xfId="8720"/>
    <cellStyle name="Salida 4 10 2" xfId="8721"/>
    <cellStyle name="Salida 4 10 2 2" xfId="8722"/>
    <cellStyle name="Salida 4 11" xfId="8723"/>
    <cellStyle name="Salida 4 11 2" xfId="8724"/>
    <cellStyle name="Salida 4 11 2 2" xfId="8725"/>
    <cellStyle name="Salida 4 12" xfId="8726"/>
    <cellStyle name="Salida 4 12 2" xfId="8727"/>
    <cellStyle name="Salida 4 12 2 2" xfId="8728"/>
    <cellStyle name="Salida 4 13" xfId="8729"/>
    <cellStyle name="Salida 4 13 2" xfId="8730"/>
    <cellStyle name="Salida 4 13 2 2" xfId="8731"/>
    <cellStyle name="Salida 4 14" xfId="8732"/>
    <cellStyle name="Salida 4 14 2" xfId="8733"/>
    <cellStyle name="Salida 4 14 2 2" xfId="8734"/>
    <cellStyle name="Salida 4 15" xfId="8735"/>
    <cellStyle name="Salida 4 15 2" xfId="8736"/>
    <cellStyle name="Salida 4 2" xfId="8737"/>
    <cellStyle name="Salida 4 2 2" xfId="8738"/>
    <cellStyle name="Salida 4 2 2 2" xfId="8739"/>
    <cellStyle name="Salida 4 3" xfId="8740"/>
    <cellStyle name="Salida 4 3 2" xfId="8741"/>
    <cellStyle name="Salida 4 3 2 2" xfId="8742"/>
    <cellStyle name="Salida 4 4" xfId="8743"/>
    <cellStyle name="Salida 4 4 2" xfId="8744"/>
    <cellStyle name="Salida 4 4 2 2" xfId="8745"/>
    <cellStyle name="Salida 4 5" xfId="8746"/>
    <cellStyle name="Salida 4 5 2" xfId="8747"/>
    <cellStyle name="Salida 4 5 2 2" xfId="8748"/>
    <cellStyle name="Salida 4 6" xfId="8749"/>
    <cellStyle name="Salida 4 6 2" xfId="8750"/>
    <cellStyle name="Salida 4 6 2 2" xfId="8751"/>
    <cellStyle name="Salida 4 7" xfId="8752"/>
    <cellStyle name="Salida 4 7 2" xfId="8753"/>
    <cellStyle name="Salida 4 7 2 2" xfId="8754"/>
    <cellStyle name="Salida 4 8" xfId="8755"/>
    <cellStyle name="Salida 4 8 2" xfId="8756"/>
    <cellStyle name="Salida 4 8 2 2" xfId="8757"/>
    <cellStyle name="Salida 4 9" xfId="8758"/>
    <cellStyle name="Salida 4 9 2" xfId="8759"/>
    <cellStyle name="Salida 4 9 2 2" xfId="8760"/>
    <cellStyle name="Salida 5" xfId="8761"/>
    <cellStyle name="Salida 5 10" xfId="8762"/>
    <cellStyle name="Salida 5 10 2" xfId="8763"/>
    <cellStyle name="Salida 5 10 2 2" xfId="8764"/>
    <cellStyle name="Salida 5 11" xfId="8765"/>
    <cellStyle name="Salida 5 11 2" xfId="8766"/>
    <cellStyle name="Salida 5 11 2 2" xfId="8767"/>
    <cellStyle name="Salida 5 12" xfId="8768"/>
    <cellStyle name="Salida 5 12 2" xfId="8769"/>
    <cellStyle name="Salida 5 12 2 2" xfId="8770"/>
    <cellStyle name="Salida 5 13" xfId="8771"/>
    <cellStyle name="Salida 5 13 2" xfId="8772"/>
    <cellStyle name="Salida 5 13 2 2" xfId="8773"/>
    <cellStyle name="Salida 5 14" xfId="8774"/>
    <cellStyle name="Salida 5 14 2" xfId="8775"/>
    <cellStyle name="Salida 5 14 2 2" xfId="8776"/>
    <cellStyle name="Salida 5 15" xfId="8777"/>
    <cellStyle name="Salida 5 15 2" xfId="8778"/>
    <cellStyle name="Salida 5 2" xfId="8779"/>
    <cellStyle name="Salida 5 2 2" xfId="8780"/>
    <cellStyle name="Salida 5 2 2 2" xfId="8781"/>
    <cellStyle name="Salida 5 3" xfId="8782"/>
    <cellStyle name="Salida 5 3 2" xfId="8783"/>
    <cellStyle name="Salida 5 3 2 2" xfId="8784"/>
    <cellStyle name="Salida 5 4" xfId="8785"/>
    <cellStyle name="Salida 5 4 2" xfId="8786"/>
    <cellStyle name="Salida 5 4 2 2" xfId="8787"/>
    <cellStyle name="Salida 5 5" xfId="8788"/>
    <cellStyle name="Salida 5 5 2" xfId="8789"/>
    <cellStyle name="Salida 5 5 2 2" xfId="8790"/>
    <cellStyle name="Salida 5 6" xfId="8791"/>
    <cellStyle name="Salida 5 6 2" xfId="8792"/>
    <cellStyle name="Salida 5 6 2 2" xfId="8793"/>
    <cellStyle name="Salida 5 7" xfId="8794"/>
    <cellStyle name="Salida 5 7 2" xfId="8795"/>
    <cellStyle name="Salida 5 7 2 2" xfId="8796"/>
    <cellStyle name="Salida 5 8" xfId="8797"/>
    <cellStyle name="Salida 5 8 2" xfId="8798"/>
    <cellStyle name="Salida 5 8 2 2" xfId="8799"/>
    <cellStyle name="Salida 5 9" xfId="8800"/>
    <cellStyle name="Salida 5 9 2" xfId="8801"/>
    <cellStyle name="Salida 5 9 2 2" xfId="8802"/>
    <cellStyle name="Salida 6" xfId="8803"/>
    <cellStyle name="Salida 7" xfId="8804"/>
    <cellStyle name="Satisfaisant" xfId="8805"/>
    <cellStyle name="SectionHeaderNormal" xfId="8806"/>
    <cellStyle name="Separador de milhares [0]_pldt" xfId="8807"/>
    <cellStyle name="Separador de milhares_pldt" xfId="8808"/>
    <cellStyle name="Smart Subtitle 1" xfId="8809"/>
    <cellStyle name="Smart Subtitle 2" xfId="8810"/>
    <cellStyle name="Smart Subtotal 2" xfId="8811"/>
    <cellStyle name="Smart Title" xfId="8812"/>
    <cellStyle name="Smart Total 2" xfId="8813"/>
    <cellStyle name="SOMBRA" xfId="8814"/>
    <cellStyle name="Sortie" xfId="8815"/>
    <cellStyle name="Style 1" xfId="8816"/>
    <cellStyle name="STYLE1" xfId="8817"/>
    <cellStyle name="SubScript" xfId="8818"/>
    <cellStyle name="SuperScript" xfId="8819"/>
    <cellStyle name="TextBold" xfId="8820"/>
    <cellStyle name="Texte explicatif" xfId="8821"/>
    <cellStyle name="TextItalic" xfId="8822"/>
    <cellStyle name="TextNormal" xfId="8823"/>
    <cellStyle name="Texto de advertencia 2" xfId="8824"/>
    <cellStyle name="Texto de advertencia 2 10" xfId="8825"/>
    <cellStyle name="Texto de advertencia 2 11" xfId="8826"/>
    <cellStyle name="Texto de advertencia 2 12" xfId="8827"/>
    <cellStyle name="Texto de advertencia 2 13" xfId="8828"/>
    <cellStyle name="Texto de advertencia 2 14" xfId="8829"/>
    <cellStyle name="Texto de advertencia 2 2" xfId="8830"/>
    <cellStyle name="Texto de advertencia 2 3" xfId="8831"/>
    <cellStyle name="Texto de advertencia 2 4" xfId="8832"/>
    <cellStyle name="Texto de advertencia 2 5" xfId="8833"/>
    <cellStyle name="Texto de advertencia 2 6" xfId="8834"/>
    <cellStyle name="Texto de advertencia 2 7" xfId="8835"/>
    <cellStyle name="Texto de advertencia 2 8" xfId="8836"/>
    <cellStyle name="Texto de advertencia 2 9" xfId="8837"/>
    <cellStyle name="Texto de advertencia 3" xfId="8838"/>
    <cellStyle name="Texto de advertencia 3 10" xfId="8839"/>
    <cellStyle name="Texto de advertencia 3 11" xfId="8840"/>
    <cellStyle name="Texto de advertencia 3 12" xfId="8841"/>
    <cellStyle name="Texto de advertencia 3 13" xfId="8842"/>
    <cellStyle name="Texto de advertencia 3 14" xfId="8843"/>
    <cellStyle name="Texto de advertencia 3 2" xfId="8844"/>
    <cellStyle name="Texto de advertencia 3 3" xfId="8845"/>
    <cellStyle name="Texto de advertencia 3 4" xfId="8846"/>
    <cellStyle name="Texto de advertencia 3 5" xfId="8847"/>
    <cellStyle name="Texto de advertencia 3 6" xfId="8848"/>
    <cellStyle name="Texto de advertencia 3 7" xfId="8849"/>
    <cellStyle name="Texto de advertencia 3 8" xfId="8850"/>
    <cellStyle name="Texto de advertencia 3 9" xfId="8851"/>
    <cellStyle name="Texto de advertencia 4" xfId="8852"/>
    <cellStyle name="Texto de advertencia 4 10" xfId="8853"/>
    <cellStyle name="Texto de advertencia 4 11" xfId="8854"/>
    <cellStyle name="Texto de advertencia 4 12" xfId="8855"/>
    <cellStyle name="Texto de advertencia 4 13" xfId="8856"/>
    <cellStyle name="Texto de advertencia 4 14" xfId="8857"/>
    <cellStyle name="Texto de advertencia 4 2" xfId="8858"/>
    <cellStyle name="Texto de advertencia 4 3" xfId="8859"/>
    <cellStyle name="Texto de advertencia 4 4" xfId="8860"/>
    <cellStyle name="Texto de advertencia 4 5" xfId="8861"/>
    <cellStyle name="Texto de advertencia 4 6" xfId="8862"/>
    <cellStyle name="Texto de advertencia 4 7" xfId="8863"/>
    <cellStyle name="Texto de advertencia 4 8" xfId="8864"/>
    <cellStyle name="Texto de advertencia 4 9" xfId="8865"/>
    <cellStyle name="Texto de advertencia 5" xfId="8866"/>
    <cellStyle name="Texto de advertencia 5 10" xfId="8867"/>
    <cellStyle name="Texto de advertencia 5 11" xfId="8868"/>
    <cellStyle name="Texto de advertencia 5 12" xfId="8869"/>
    <cellStyle name="Texto de advertencia 5 13" xfId="8870"/>
    <cellStyle name="Texto de advertencia 5 14" xfId="8871"/>
    <cellStyle name="Texto de advertencia 5 2" xfId="8872"/>
    <cellStyle name="Texto de advertencia 5 3" xfId="8873"/>
    <cellStyle name="Texto de advertencia 5 4" xfId="8874"/>
    <cellStyle name="Texto de advertencia 5 5" xfId="8875"/>
    <cellStyle name="Texto de advertencia 5 6" xfId="8876"/>
    <cellStyle name="Texto de advertencia 5 7" xfId="8877"/>
    <cellStyle name="Texto de advertencia 5 8" xfId="8878"/>
    <cellStyle name="Texto de advertencia 5 9" xfId="8879"/>
    <cellStyle name="Texto de advertencia 6" xfId="8880"/>
    <cellStyle name="Texto de advertencia 7" xfId="8881"/>
    <cellStyle name="Texto explicativo 2" xfId="8882"/>
    <cellStyle name="Texto explicativo 2 10" xfId="8883"/>
    <cellStyle name="Texto explicativo 2 11" xfId="8884"/>
    <cellStyle name="Texto explicativo 2 12" xfId="8885"/>
    <cellStyle name="Texto explicativo 2 13" xfId="8886"/>
    <cellStyle name="Texto explicativo 2 14" xfId="8887"/>
    <cellStyle name="Texto explicativo 2 2" xfId="8888"/>
    <cellStyle name="Texto explicativo 2 3" xfId="8889"/>
    <cellStyle name="Texto explicativo 2 4" xfId="8890"/>
    <cellStyle name="Texto explicativo 2 5" xfId="8891"/>
    <cellStyle name="Texto explicativo 2 6" xfId="8892"/>
    <cellStyle name="Texto explicativo 2 7" xfId="8893"/>
    <cellStyle name="Texto explicativo 2 8" xfId="8894"/>
    <cellStyle name="Texto explicativo 2 9" xfId="8895"/>
    <cellStyle name="Texto explicativo 3" xfId="8896"/>
    <cellStyle name="Texto explicativo 3 10" xfId="8897"/>
    <cellStyle name="Texto explicativo 3 11" xfId="8898"/>
    <cellStyle name="Texto explicativo 3 12" xfId="8899"/>
    <cellStyle name="Texto explicativo 3 13" xfId="8900"/>
    <cellStyle name="Texto explicativo 3 14" xfId="8901"/>
    <cellStyle name="Texto explicativo 3 2" xfId="8902"/>
    <cellStyle name="Texto explicativo 3 3" xfId="8903"/>
    <cellStyle name="Texto explicativo 3 4" xfId="8904"/>
    <cellStyle name="Texto explicativo 3 5" xfId="8905"/>
    <cellStyle name="Texto explicativo 3 6" xfId="8906"/>
    <cellStyle name="Texto explicativo 3 7" xfId="8907"/>
    <cellStyle name="Texto explicativo 3 8" xfId="8908"/>
    <cellStyle name="Texto explicativo 3 9" xfId="8909"/>
    <cellStyle name="Texto explicativo 4" xfId="8910"/>
    <cellStyle name="Texto explicativo 4 10" xfId="8911"/>
    <cellStyle name="Texto explicativo 4 11" xfId="8912"/>
    <cellStyle name="Texto explicativo 4 12" xfId="8913"/>
    <cellStyle name="Texto explicativo 4 13" xfId="8914"/>
    <cellStyle name="Texto explicativo 4 14" xfId="8915"/>
    <cellStyle name="Texto explicativo 4 2" xfId="8916"/>
    <cellStyle name="Texto explicativo 4 3" xfId="8917"/>
    <cellStyle name="Texto explicativo 4 4" xfId="8918"/>
    <cellStyle name="Texto explicativo 4 5" xfId="8919"/>
    <cellStyle name="Texto explicativo 4 6" xfId="8920"/>
    <cellStyle name="Texto explicativo 4 7" xfId="8921"/>
    <cellStyle name="Texto explicativo 4 8" xfId="8922"/>
    <cellStyle name="Texto explicativo 4 9" xfId="8923"/>
    <cellStyle name="Texto explicativo 5" xfId="8924"/>
    <cellStyle name="Texto explicativo 5 10" xfId="8925"/>
    <cellStyle name="Texto explicativo 5 11" xfId="8926"/>
    <cellStyle name="Texto explicativo 5 12" xfId="8927"/>
    <cellStyle name="Texto explicativo 5 13" xfId="8928"/>
    <cellStyle name="Texto explicativo 5 14" xfId="8929"/>
    <cellStyle name="Texto explicativo 5 2" xfId="8930"/>
    <cellStyle name="Texto explicativo 5 3" xfId="8931"/>
    <cellStyle name="Texto explicativo 5 4" xfId="8932"/>
    <cellStyle name="Texto explicativo 5 5" xfId="8933"/>
    <cellStyle name="Texto explicativo 5 6" xfId="8934"/>
    <cellStyle name="Texto explicativo 5 7" xfId="8935"/>
    <cellStyle name="Texto explicativo 5 8" xfId="8936"/>
    <cellStyle name="Texto explicativo 5 9" xfId="8937"/>
    <cellStyle name="Texto explicativo 6" xfId="8938"/>
    <cellStyle name="Texto explicativo 7" xfId="8939"/>
    <cellStyle name="Title" xfId="8940"/>
    <cellStyle name="Title 2" xfId="8941"/>
    <cellStyle name="Title 2 2" xfId="8942"/>
    <cellStyle name="Title 3" xfId="8943"/>
    <cellStyle name="Title 4" xfId="8944"/>
    <cellStyle name="Title 5" xfId="8945"/>
    <cellStyle name="Title 6" xfId="8946"/>
    <cellStyle name="TitleNormal" xfId="8947"/>
    <cellStyle name="Titre" xfId="8948"/>
    <cellStyle name="Titre 1" xfId="8949"/>
    <cellStyle name="Titre 2" xfId="8950"/>
    <cellStyle name="Titre 3" xfId="8951"/>
    <cellStyle name="Titre 4" xfId="8952"/>
    <cellStyle name="Título 1 2" xfId="8953"/>
    <cellStyle name="Título 1 2 10" xfId="8954"/>
    <cellStyle name="Título 1 2 11" xfId="8955"/>
    <cellStyle name="Título 1 2 12" xfId="8956"/>
    <cellStyle name="Título 1 2 13" xfId="8957"/>
    <cellStyle name="Título 1 2 14" xfId="8958"/>
    <cellStyle name="Título 1 2 2" xfId="8959"/>
    <cellStyle name="Título 1 2 3" xfId="8960"/>
    <cellStyle name="Título 1 2 4" xfId="8961"/>
    <cellStyle name="Título 1 2 5" xfId="8962"/>
    <cellStyle name="Título 1 2 6" xfId="8963"/>
    <cellStyle name="Título 1 2 7" xfId="8964"/>
    <cellStyle name="Título 1 2 8" xfId="8965"/>
    <cellStyle name="Título 1 2 9" xfId="8966"/>
    <cellStyle name="Título 1 3" xfId="8967"/>
    <cellStyle name="Título 1 3 10" xfId="8968"/>
    <cellStyle name="Título 1 3 11" xfId="8969"/>
    <cellStyle name="Título 1 3 12" xfId="8970"/>
    <cellStyle name="Título 1 3 13" xfId="8971"/>
    <cellStyle name="Título 1 3 14" xfId="8972"/>
    <cellStyle name="Título 1 3 2" xfId="8973"/>
    <cellStyle name="Título 1 3 3" xfId="8974"/>
    <cellStyle name="Título 1 3 4" xfId="8975"/>
    <cellStyle name="Título 1 3 5" xfId="8976"/>
    <cellStyle name="Título 1 3 6" xfId="8977"/>
    <cellStyle name="Título 1 3 7" xfId="8978"/>
    <cellStyle name="Título 1 3 8" xfId="8979"/>
    <cellStyle name="Título 1 3 9" xfId="8980"/>
    <cellStyle name="Título 1 4" xfId="8981"/>
    <cellStyle name="Título 1 4 10" xfId="8982"/>
    <cellStyle name="Título 1 4 11" xfId="8983"/>
    <cellStyle name="Título 1 4 12" xfId="8984"/>
    <cellStyle name="Título 1 4 13" xfId="8985"/>
    <cellStyle name="Título 1 4 14" xfId="8986"/>
    <cellStyle name="Título 1 4 2" xfId="8987"/>
    <cellStyle name="Título 1 4 3" xfId="8988"/>
    <cellStyle name="Título 1 4 4" xfId="8989"/>
    <cellStyle name="Título 1 4 5" xfId="8990"/>
    <cellStyle name="Título 1 4 6" xfId="8991"/>
    <cellStyle name="Título 1 4 7" xfId="8992"/>
    <cellStyle name="Título 1 4 8" xfId="8993"/>
    <cellStyle name="Título 1 4 9" xfId="8994"/>
    <cellStyle name="Título 1 5" xfId="8995"/>
    <cellStyle name="Título 1 5 10" xfId="8996"/>
    <cellStyle name="Título 1 5 11" xfId="8997"/>
    <cellStyle name="Título 1 5 12" xfId="8998"/>
    <cellStyle name="Título 1 5 13" xfId="8999"/>
    <cellStyle name="Título 1 5 14" xfId="9000"/>
    <cellStyle name="Título 1 5 2" xfId="9001"/>
    <cellStyle name="Título 1 5 3" xfId="9002"/>
    <cellStyle name="Título 1 5 4" xfId="9003"/>
    <cellStyle name="Título 1 5 5" xfId="9004"/>
    <cellStyle name="Título 1 5 6" xfId="9005"/>
    <cellStyle name="Título 1 5 7" xfId="9006"/>
    <cellStyle name="Título 1 5 8" xfId="9007"/>
    <cellStyle name="Título 1 5 9" xfId="9008"/>
    <cellStyle name="Título 1 6" xfId="9009"/>
    <cellStyle name="Título 1 7" xfId="9010"/>
    <cellStyle name="Título 2 2" xfId="9011"/>
    <cellStyle name="Título 2 2 10" xfId="9012"/>
    <cellStyle name="Título 2 2 11" xfId="9013"/>
    <cellStyle name="Título 2 2 12" xfId="9014"/>
    <cellStyle name="Título 2 2 13" xfId="9015"/>
    <cellStyle name="Título 2 2 14" xfId="9016"/>
    <cellStyle name="Título 2 2 2" xfId="9017"/>
    <cellStyle name="Título 2 2 3" xfId="9018"/>
    <cellStyle name="Título 2 2 4" xfId="9019"/>
    <cellStyle name="Título 2 2 5" xfId="9020"/>
    <cellStyle name="Título 2 2 6" xfId="9021"/>
    <cellStyle name="Título 2 2 7" xfId="9022"/>
    <cellStyle name="Título 2 2 8" xfId="9023"/>
    <cellStyle name="Título 2 2 9" xfId="9024"/>
    <cellStyle name="Título 2 3" xfId="9025"/>
    <cellStyle name="Título 2 3 10" xfId="9026"/>
    <cellStyle name="Título 2 3 11" xfId="9027"/>
    <cellStyle name="Título 2 3 12" xfId="9028"/>
    <cellStyle name="Título 2 3 13" xfId="9029"/>
    <cellStyle name="Título 2 3 14" xfId="9030"/>
    <cellStyle name="Título 2 3 2" xfId="9031"/>
    <cellStyle name="Título 2 3 3" xfId="9032"/>
    <cellStyle name="Título 2 3 4" xfId="9033"/>
    <cellStyle name="Título 2 3 5" xfId="9034"/>
    <cellStyle name="Título 2 3 6" xfId="9035"/>
    <cellStyle name="Título 2 3 7" xfId="9036"/>
    <cellStyle name="Título 2 3 8" xfId="9037"/>
    <cellStyle name="Título 2 3 9" xfId="9038"/>
    <cellStyle name="Título 2 4" xfId="9039"/>
    <cellStyle name="Título 2 4 10" xfId="9040"/>
    <cellStyle name="Título 2 4 11" xfId="9041"/>
    <cellStyle name="Título 2 4 12" xfId="9042"/>
    <cellStyle name="Título 2 4 13" xfId="9043"/>
    <cellStyle name="Título 2 4 14" xfId="9044"/>
    <cellStyle name="Título 2 4 2" xfId="9045"/>
    <cellStyle name="Título 2 4 3" xfId="9046"/>
    <cellStyle name="Título 2 4 4" xfId="9047"/>
    <cellStyle name="Título 2 4 5" xfId="9048"/>
    <cellStyle name="Título 2 4 6" xfId="9049"/>
    <cellStyle name="Título 2 4 7" xfId="9050"/>
    <cellStyle name="Título 2 4 8" xfId="9051"/>
    <cellStyle name="Título 2 4 9" xfId="9052"/>
    <cellStyle name="Título 2 5" xfId="9053"/>
    <cellStyle name="Título 2 5 10" xfId="9054"/>
    <cellStyle name="Título 2 5 11" xfId="9055"/>
    <cellStyle name="Título 2 5 12" xfId="9056"/>
    <cellStyle name="Título 2 5 13" xfId="9057"/>
    <cellStyle name="Título 2 5 14" xfId="9058"/>
    <cellStyle name="Título 2 5 2" xfId="9059"/>
    <cellStyle name="Título 2 5 3" xfId="9060"/>
    <cellStyle name="Título 2 5 4" xfId="9061"/>
    <cellStyle name="Título 2 5 5" xfId="9062"/>
    <cellStyle name="Título 2 5 6" xfId="9063"/>
    <cellStyle name="Título 2 5 7" xfId="9064"/>
    <cellStyle name="Título 2 5 8" xfId="9065"/>
    <cellStyle name="Título 2 5 9" xfId="9066"/>
    <cellStyle name="Título 2 6" xfId="9067"/>
    <cellStyle name="Título 2 7" xfId="9068"/>
    <cellStyle name="Título 3 2" xfId="9069"/>
    <cellStyle name="Título 3 2 10" xfId="9070"/>
    <cellStyle name="Título 3 2 11" xfId="9071"/>
    <cellStyle name="Título 3 2 12" xfId="9072"/>
    <cellStyle name="Título 3 2 13" xfId="9073"/>
    <cellStyle name="Título 3 2 14" xfId="9074"/>
    <cellStyle name="Título 3 2 2" xfId="9075"/>
    <cellStyle name="Título 3 2 3" xfId="9076"/>
    <cellStyle name="Título 3 2 4" xfId="9077"/>
    <cellStyle name="Título 3 2 5" xfId="9078"/>
    <cellStyle name="Título 3 2 6" xfId="9079"/>
    <cellStyle name="Título 3 2 7" xfId="9080"/>
    <cellStyle name="Título 3 2 8" xfId="9081"/>
    <cellStyle name="Título 3 2 9" xfId="9082"/>
    <cellStyle name="Título 3 3" xfId="9083"/>
    <cellStyle name="Título 3 3 10" xfId="9084"/>
    <cellStyle name="Título 3 3 11" xfId="9085"/>
    <cellStyle name="Título 3 3 12" xfId="9086"/>
    <cellStyle name="Título 3 3 13" xfId="9087"/>
    <cellStyle name="Título 3 3 14" xfId="9088"/>
    <cellStyle name="Título 3 3 2" xfId="9089"/>
    <cellStyle name="Título 3 3 3" xfId="9090"/>
    <cellStyle name="Título 3 3 4" xfId="9091"/>
    <cellStyle name="Título 3 3 5" xfId="9092"/>
    <cellStyle name="Título 3 3 6" xfId="9093"/>
    <cellStyle name="Título 3 3 7" xfId="9094"/>
    <cellStyle name="Título 3 3 8" xfId="9095"/>
    <cellStyle name="Título 3 3 9" xfId="9096"/>
    <cellStyle name="Título 3 4" xfId="9097"/>
    <cellStyle name="Título 3 4 10" xfId="9098"/>
    <cellStyle name="Título 3 4 11" xfId="9099"/>
    <cellStyle name="Título 3 4 12" xfId="9100"/>
    <cellStyle name="Título 3 4 13" xfId="9101"/>
    <cellStyle name="Título 3 4 14" xfId="9102"/>
    <cellStyle name="Título 3 4 2" xfId="9103"/>
    <cellStyle name="Título 3 4 3" xfId="9104"/>
    <cellStyle name="Título 3 4 4" xfId="9105"/>
    <cellStyle name="Título 3 4 5" xfId="9106"/>
    <cellStyle name="Título 3 4 6" xfId="9107"/>
    <cellStyle name="Título 3 4 7" xfId="9108"/>
    <cellStyle name="Título 3 4 8" xfId="9109"/>
    <cellStyle name="Título 3 4 9" xfId="9110"/>
    <cellStyle name="Título 3 5" xfId="9111"/>
    <cellStyle name="Título 3 5 10" xfId="9112"/>
    <cellStyle name="Título 3 5 11" xfId="9113"/>
    <cellStyle name="Título 3 5 12" xfId="9114"/>
    <cellStyle name="Título 3 5 13" xfId="9115"/>
    <cellStyle name="Título 3 5 14" xfId="9116"/>
    <cellStyle name="Título 3 5 2" xfId="9117"/>
    <cellStyle name="Título 3 5 3" xfId="9118"/>
    <cellStyle name="Título 3 5 4" xfId="9119"/>
    <cellStyle name="Título 3 5 5" xfId="9120"/>
    <cellStyle name="Título 3 5 6" xfId="9121"/>
    <cellStyle name="Título 3 5 7" xfId="9122"/>
    <cellStyle name="Título 3 5 8" xfId="9123"/>
    <cellStyle name="Título 3 5 9" xfId="9124"/>
    <cellStyle name="Título 3 6" xfId="9125"/>
    <cellStyle name="Título 3 7" xfId="9126"/>
    <cellStyle name="Título 4" xfId="9127"/>
    <cellStyle name="Título 4 10" xfId="9128"/>
    <cellStyle name="Título 4 11" xfId="9129"/>
    <cellStyle name="Título 4 12" xfId="9130"/>
    <cellStyle name="Título 4 13" xfId="9131"/>
    <cellStyle name="Título 4 14" xfId="9132"/>
    <cellStyle name="Título 4 2" xfId="9133"/>
    <cellStyle name="Título 4 3" xfId="9134"/>
    <cellStyle name="Título 4 4" xfId="9135"/>
    <cellStyle name="Título 4 5" xfId="9136"/>
    <cellStyle name="Título 4 6" xfId="9137"/>
    <cellStyle name="Título 4 7" xfId="9138"/>
    <cellStyle name="Título 4 8" xfId="9139"/>
    <cellStyle name="Título 4 9" xfId="9140"/>
    <cellStyle name="Título 5" xfId="9141"/>
    <cellStyle name="Título 5 10" xfId="9142"/>
    <cellStyle name="Título 5 11" xfId="9143"/>
    <cellStyle name="Título 5 12" xfId="9144"/>
    <cellStyle name="Título 5 13" xfId="9145"/>
    <cellStyle name="Título 5 14" xfId="9146"/>
    <cellStyle name="Título 5 2" xfId="9147"/>
    <cellStyle name="Título 5 3" xfId="9148"/>
    <cellStyle name="Título 5 4" xfId="9149"/>
    <cellStyle name="Título 5 5" xfId="9150"/>
    <cellStyle name="Título 5 6" xfId="9151"/>
    <cellStyle name="Título 5 7" xfId="9152"/>
    <cellStyle name="Título 5 8" xfId="9153"/>
    <cellStyle name="Título 5 9" xfId="9154"/>
    <cellStyle name="Título 6" xfId="9155"/>
    <cellStyle name="Título 6 10" xfId="9156"/>
    <cellStyle name="Título 6 11" xfId="9157"/>
    <cellStyle name="Título 6 12" xfId="9158"/>
    <cellStyle name="Título 6 13" xfId="9159"/>
    <cellStyle name="Título 6 14" xfId="9160"/>
    <cellStyle name="Título 6 2" xfId="9161"/>
    <cellStyle name="Título 6 3" xfId="9162"/>
    <cellStyle name="Título 6 4" xfId="9163"/>
    <cellStyle name="Título 6 5" xfId="9164"/>
    <cellStyle name="Título 6 6" xfId="9165"/>
    <cellStyle name="Título 6 7" xfId="9166"/>
    <cellStyle name="Título 6 8" xfId="9167"/>
    <cellStyle name="Título 6 9" xfId="9168"/>
    <cellStyle name="Título 7" xfId="9169"/>
    <cellStyle name="Título 7 10" xfId="9170"/>
    <cellStyle name="Título 7 11" xfId="9171"/>
    <cellStyle name="Título 7 12" xfId="9172"/>
    <cellStyle name="Título 7 13" xfId="9173"/>
    <cellStyle name="Título 7 14" xfId="9174"/>
    <cellStyle name="Título 7 2" xfId="9175"/>
    <cellStyle name="Título 7 3" xfId="9176"/>
    <cellStyle name="Título 7 4" xfId="9177"/>
    <cellStyle name="Título 7 5" xfId="9178"/>
    <cellStyle name="Título 7 6" xfId="9179"/>
    <cellStyle name="Título 7 7" xfId="9180"/>
    <cellStyle name="Título 7 8" xfId="9181"/>
    <cellStyle name="Título 7 9" xfId="9182"/>
    <cellStyle name="Título 8" xfId="9183"/>
    <cellStyle name="Título 9" xfId="9184"/>
    <cellStyle name="Total 2" xfId="9185"/>
    <cellStyle name="Total 2 10" xfId="9186"/>
    <cellStyle name="Total 2 10 2" xfId="9187"/>
    <cellStyle name="Total 2 10 2 2" xfId="9188"/>
    <cellStyle name="Total 2 11" xfId="9189"/>
    <cellStyle name="Total 2 11 2" xfId="9190"/>
    <cellStyle name="Total 2 11 2 2" xfId="9191"/>
    <cellStyle name="Total 2 12" xfId="9192"/>
    <cellStyle name="Total 2 12 2" xfId="9193"/>
    <cellStyle name="Total 2 12 2 2" xfId="9194"/>
    <cellStyle name="Total 2 13" xfId="9195"/>
    <cellStyle name="Total 2 13 2" xfId="9196"/>
    <cellStyle name="Total 2 13 2 2" xfId="9197"/>
    <cellStyle name="Total 2 14" xfId="9198"/>
    <cellStyle name="Total 2 14 2" xfId="9199"/>
    <cellStyle name="Total 2 14 2 2" xfId="9200"/>
    <cellStyle name="Total 2 15" xfId="9201"/>
    <cellStyle name="Total 2 15 2" xfId="9202"/>
    <cellStyle name="Total 2 16" xfId="9203"/>
    <cellStyle name="Total 2 17" xfId="9204"/>
    <cellStyle name="Total 2 17 2" xfId="9205"/>
    <cellStyle name="Total 2 18" xfId="9206"/>
    <cellStyle name="Total 2 19" xfId="9207"/>
    <cellStyle name="Total 2 2" xfId="9208"/>
    <cellStyle name="Total 2 2 2" xfId="9209"/>
    <cellStyle name="Total 2 2 2 2" xfId="9210"/>
    <cellStyle name="Total 2 3" xfId="9211"/>
    <cellStyle name="Total 2 3 2" xfId="9212"/>
    <cellStyle name="Total 2 3 2 2" xfId="9213"/>
    <cellStyle name="Total 2 4" xfId="9214"/>
    <cellStyle name="Total 2 4 2" xfId="9215"/>
    <cellStyle name="Total 2 4 2 2" xfId="9216"/>
    <cellStyle name="Total 2 5" xfId="9217"/>
    <cellStyle name="Total 2 5 2" xfId="9218"/>
    <cellStyle name="Total 2 5 2 2" xfId="9219"/>
    <cellStyle name="Total 2 6" xfId="9220"/>
    <cellStyle name="Total 2 6 2" xfId="9221"/>
    <cellStyle name="Total 2 6 2 2" xfId="9222"/>
    <cellStyle name="Total 2 7" xfId="9223"/>
    <cellStyle name="Total 2 7 2" xfId="9224"/>
    <cellStyle name="Total 2 7 2 2" xfId="9225"/>
    <cellStyle name="Total 2 8" xfId="9226"/>
    <cellStyle name="Total 2 8 2" xfId="9227"/>
    <cellStyle name="Total 2 8 2 2" xfId="9228"/>
    <cellStyle name="Total 2 9" xfId="9229"/>
    <cellStyle name="Total 2 9 2" xfId="9230"/>
    <cellStyle name="Total 2 9 2 2" xfId="9231"/>
    <cellStyle name="Total 3" xfId="9232"/>
    <cellStyle name="Total 3 10" xfId="9233"/>
    <cellStyle name="Total 3 10 2" xfId="9234"/>
    <cellStyle name="Total 3 10 2 2" xfId="9235"/>
    <cellStyle name="Total 3 11" xfId="9236"/>
    <cellStyle name="Total 3 11 2" xfId="9237"/>
    <cellStyle name="Total 3 11 2 2" xfId="9238"/>
    <cellStyle name="Total 3 12" xfId="9239"/>
    <cellStyle name="Total 3 12 2" xfId="9240"/>
    <cellStyle name="Total 3 12 2 2" xfId="9241"/>
    <cellStyle name="Total 3 13" xfId="9242"/>
    <cellStyle name="Total 3 13 2" xfId="9243"/>
    <cellStyle name="Total 3 13 2 2" xfId="9244"/>
    <cellStyle name="Total 3 14" xfId="9245"/>
    <cellStyle name="Total 3 14 2" xfId="9246"/>
    <cellStyle name="Total 3 14 2 2" xfId="9247"/>
    <cellStyle name="Total 3 15" xfId="9248"/>
    <cellStyle name="Total 3 15 2" xfId="9249"/>
    <cellStyle name="Total 3 16" xfId="9250"/>
    <cellStyle name="Total 3 2" xfId="9251"/>
    <cellStyle name="Total 3 2 2" xfId="9252"/>
    <cellStyle name="Total 3 2 2 2" xfId="9253"/>
    <cellStyle name="Total 3 3" xfId="9254"/>
    <cellStyle name="Total 3 3 2" xfId="9255"/>
    <cellStyle name="Total 3 3 2 2" xfId="9256"/>
    <cellStyle name="Total 3 4" xfId="9257"/>
    <cellStyle name="Total 3 4 2" xfId="9258"/>
    <cellStyle name="Total 3 4 2 2" xfId="9259"/>
    <cellStyle name="Total 3 5" xfId="9260"/>
    <cellStyle name="Total 3 5 2" xfId="9261"/>
    <cellStyle name="Total 3 5 2 2" xfId="9262"/>
    <cellStyle name="Total 3 6" xfId="9263"/>
    <cellStyle name="Total 3 6 2" xfId="9264"/>
    <cellStyle name="Total 3 6 2 2" xfId="9265"/>
    <cellStyle name="Total 3 7" xfId="9266"/>
    <cellStyle name="Total 3 7 2" xfId="9267"/>
    <cellStyle name="Total 3 7 2 2" xfId="9268"/>
    <cellStyle name="Total 3 8" xfId="9269"/>
    <cellStyle name="Total 3 8 2" xfId="9270"/>
    <cellStyle name="Total 3 8 2 2" xfId="9271"/>
    <cellStyle name="Total 3 9" xfId="9272"/>
    <cellStyle name="Total 3 9 2" xfId="9273"/>
    <cellStyle name="Total 3 9 2 2" xfId="9274"/>
    <cellStyle name="Total 4" xfId="9275"/>
    <cellStyle name="Total 4 10" xfId="9276"/>
    <cellStyle name="Total 4 10 2" xfId="9277"/>
    <cellStyle name="Total 4 10 2 2" xfId="9278"/>
    <cellStyle name="Total 4 11" xfId="9279"/>
    <cellStyle name="Total 4 11 2" xfId="9280"/>
    <cellStyle name="Total 4 11 2 2" xfId="9281"/>
    <cellStyle name="Total 4 12" xfId="9282"/>
    <cellStyle name="Total 4 12 2" xfId="9283"/>
    <cellStyle name="Total 4 12 2 2" xfId="9284"/>
    <cellStyle name="Total 4 13" xfId="9285"/>
    <cellStyle name="Total 4 13 2" xfId="9286"/>
    <cellStyle name="Total 4 13 2 2" xfId="9287"/>
    <cellStyle name="Total 4 14" xfId="9288"/>
    <cellStyle name="Total 4 14 2" xfId="9289"/>
    <cellStyle name="Total 4 14 2 2" xfId="9290"/>
    <cellStyle name="Total 4 15" xfId="9291"/>
    <cellStyle name="Total 4 15 2" xfId="9292"/>
    <cellStyle name="Total 4 16" xfId="9293"/>
    <cellStyle name="Total 4 2" xfId="9294"/>
    <cellStyle name="Total 4 2 2" xfId="9295"/>
    <cellStyle name="Total 4 2 2 2" xfId="9296"/>
    <cellStyle name="Total 4 3" xfId="9297"/>
    <cellStyle name="Total 4 3 2" xfId="9298"/>
    <cellStyle name="Total 4 3 2 2" xfId="9299"/>
    <cellStyle name="Total 4 4" xfId="9300"/>
    <cellStyle name="Total 4 4 2" xfId="9301"/>
    <cellStyle name="Total 4 4 2 2" xfId="9302"/>
    <cellStyle name="Total 4 5" xfId="9303"/>
    <cellStyle name="Total 4 5 2" xfId="9304"/>
    <cellStyle name="Total 4 5 2 2" xfId="9305"/>
    <cellStyle name="Total 4 6" xfId="9306"/>
    <cellStyle name="Total 4 6 2" xfId="9307"/>
    <cellStyle name="Total 4 6 2 2" xfId="9308"/>
    <cellStyle name="Total 4 7" xfId="9309"/>
    <cellStyle name="Total 4 7 2" xfId="9310"/>
    <cellStyle name="Total 4 7 2 2" xfId="9311"/>
    <cellStyle name="Total 4 8" xfId="9312"/>
    <cellStyle name="Total 4 8 2" xfId="9313"/>
    <cellStyle name="Total 4 8 2 2" xfId="9314"/>
    <cellStyle name="Total 4 9" xfId="9315"/>
    <cellStyle name="Total 4 9 2" xfId="9316"/>
    <cellStyle name="Total 4 9 2 2" xfId="9317"/>
    <cellStyle name="Total 5" xfId="9318"/>
    <cellStyle name="Total 5 10" xfId="9319"/>
    <cellStyle name="Total 5 10 2" xfId="9320"/>
    <cellStyle name="Total 5 10 2 2" xfId="9321"/>
    <cellStyle name="Total 5 11" xfId="9322"/>
    <cellStyle name="Total 5 11 2" xfId="9323"/>
    <cellStyle name="Total 5 11 2 2" xfId="9324"/>
    <cellStyle name="Total 5 12" xfId="9325"/>
    <cellStyle name="Total 5 12 2" xfId="9326"/>
    <cellStyle name="Total 5 12 2 2" xfId="9327"/>
    <cellStyle name="Total 5 13" xfId="9328"/>
    <cellStyle name="Total 5 13 2" xfId="9329"/>
    <cellStyle name="Total 5 13 2 2" xfId="9330"/>
    <cellStyle name="Total 5 14" xfId="9331"/>
    <cellStyle name="Total 5 14 2" xfId="9332"/>
    <cellStyle name="Total 5 14 2 2" xfId="9333"/>
    <cellStyle name="Total 5 15" xfId="9334"/>
    <cellStyle name="Total 5 15 2" xfId="9335"/>
    <cellStyle name="Total 5 16" xfId="9336"/>
    <cellStyle name="Total 5 2" xfId="9337"/>
    <cellStyle name="Total 5 2 2" xfId="9338"/>
    <cellStyle name="Total 5 2 2 2" xfId="9339"/>
    <cellStyle name="Total 5 3" xfId="9340"/>
    <cellStyle name="Total 5 3 2" xfId="9341"/>
    <cellStyle name="Total 5 3 2 2" xfId="9342"/>
    <cellStyle name="Total 5 4" xfId="9343"/>
    <cellStyle name="Total 5 4 2" xfId="9344"/>
    <cellStyle name="Total 5 4 2 2" xfId="9345"/>
    <cellStyle name="Total 5 5" xfId="9346"/>
    <cellStyle name="Total 5 5 2" xfId="9347"/>
    <cellStyle name="Total 5 5 2 2" xfId="9348"/>
    <cellStyle name="Total 5 6" xfId="9349"/>
    <cellStyle name="Total 5 6 2" xfId="9350"/>
    <cellStyle name="Total 5 6 2 2" xfId="9351"/>
    <cellStyle name="Total 5 7" xfId="9352"/>
    <cellStyle name="Total 5 7 2" xfId="9353"/>
    <cellStyle name="Total 5 7 2 2" xfId="9354"/>
    <cellStyle name="Total 5 8" xfId="9355"/>
    <cellStyle name="Total 5 8 2" xfId="9356"/>
    <cellStyle name="Total 5 8 2 2" xfId="9357"/>
    <cellStyle name="Total 5 9" xfId="9358"/>
    <cellStyle name="Total 5 9 2" xfId="9359"/>
    <cellStyle name="Total 5 9 2 2" xfId="9360"/>
    <cellStyle name="Total 6" xfId="9361"/>
    <cellStyle name="Total 6 2" xfId="9362"/>
    <cellStyle name="Total 7" xfId="9363"/>
    <cellStyle name="Vérification" xfId="9364"/>
    <cellStyle name="Virgül [0]_08-01" xfId="9365"/>
    <cellStyle name="Virgül_08-01" xfId="9366"/>
    <cellStyle name="Währung" xfId="9367"/>
    <cellStyle name="Warning Text" xfId="9368"/>
    <cellStyle name="Warning Text 2" xfId="9369"/>
    <cellStyle name="Warning Text 3" xfId="9370"/>
    <cellStyle name="Warning Text 4" xfId="9371"/>
    <cellStyle name="Warning Text 5" xfId="9372"/>
    <cellStyle name="Warning Text 6" xfId="9373"/>
    <cellStyle name="Обычный_FOR_T_SD" xfId="9374"/>
    <cellStyle name="一般_trade1_std1_sc" xfId="9375"/>
  </cellStyles>
  <dxfs count="76"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numFmt numFmtId="3" formatCode="#,##0"/>
    </dxf>
    <dxf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" formatCode="#,##0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" formatCode="#,##0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3" formatCode="#,##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left" vertical="center" textRotation="0" wrapText="0" indent="0" justifyLastLine="0" shrinkToFit="0" readingOrder="0"/>
    </dxf>
    <dxf>
      <numFmt numFmtId="3" formatCode="#,##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3" formatCode="#,##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3" formatCode="#,##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598980234997504E-2"/>
          <c:y val="0.13775519267486619"/>
          <c:w val="0.82657485018673738"/>
          <c:h val="0.68594078528038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'resumen del ejercicio'!$L$6</c:f>
              <c:strCache>
                <c:ptCount val="1"/>
                <c:pt idx="0">
                  <c:v>EBITDA (MMUS$)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C8A-43AD-8345-9808A6854505}"/>
                </c:ext>
              </c:extLst>
            </c:dLbl>
            <c:dLbl>
              <c:idx val="5"/>
              <c:layout>
                <c:manualLayout>
                  <c:x val="1.1316872244631213E-2"/>
                  <c:y val="-4.20972100819834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FF-4990-88F2-D35598C729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del ejercicio'!$M$4:$R$4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LTM (1)</c:v>
                </c:pt>
              </c:strCache>
            </c:strRef>
          </c:cat>
          <c:val>
            <c:numRef>
              <c:f>'resumen del ejercicio'!$M$6:$R$6</c:f>
              <c:numCache>
                <c:formatCode>#,##0</c:formatCode>
                <c:ptCount val="6"/>
                <c:pt idx="0">
                  <c:v>91.76</c:v>
                </c:pt>
                <c:pt idx="1">
                  <c:v>91.379000000000005</c:v>
                </c:pt>
                <c:pt idx="2">
                  <c:v>116.712</c:v>
                </c:pt>
                <c:pt idx="3">
                  <c:v>145.94</c:v>
                </c:pt>
                <c:pt idx="4">
                  <c:v>176.95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A-43AD-8345-9808A6854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4943375"/>
        <c:axId val="1994943791"/>
      </c:barChart>
      <c:lineChart>
        <c:grouping val="standard"/>
        <c:varyColors val="0"/>
        <c:ser>
          <c:idx val="1"/>
          <c:order val="1"/>
          <c:tx>
            <c:strRef>
              <c:f>'resumen del ejercicio'!$L$7</c:f>
              <c:strCache>
                <c:ptCount val="1"/>
                <c:pt idx="0">
                  <c:v>Mg EBITDA (%)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2.8673835125448029E-2"/>
                  <c:y val="1.8048502151964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8A-43AD-8345-9808A6854505}"/>
                </c:ext>
              </c:extLst>
            </c:dLbl>
            <c:dLbl>
              <c:idx val="1"/>
              <c:layout>
                <c:manualLayout>
                  <c:x val="2.1505376344085978E-2"/>
                  <c:y val="-8.27213459257885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8A-43AD-8345-9808A6854505}"/>
                </c:ext>
              </c:extLst>
            </c:dLbl>
            <c:dLbl>
              <c:idx val="2"/>
              <c:layout>
                <c:manualLayout>
                  <c:x val="2.1505376344086023E-2"/>
                  <c:y val="4.51212553799103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8A-43AD-8345-9808A6854505}"/>
                </c:ext>
              </c:extLst>
            </c:dLbl>
            <c:dLbl>
              <c:idx val="3"/>
              <c:layout>
                <c:manualLayout>
                  <c:x val="2.8673835125447942E-2"/>
                  <c:y val="-1.3536376613973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8A-43AD-8345-9808A6854505}"/>
                </c:ext>
              </c:extLst>
            </c:dLbl>
            <c:dLbl>
              <c:idx val="4"/>
              <c:layout>
                <c:manualLayout>
                  <c:x val="2.2208111082888834E-2"/>
                  <c:y val="1.804850215196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8A-43AD-8345-9808A6854505}"/>
                </c:ext>
              </c:extLst>
            </c:dLbl>
            <c:dLbl>
              <c:idx val="5"/>
              <c:layout>
                <c:manualLayout>
                  <c:x val="1.6674788357734043E-2"/>
                  <c:y val="-1.1759988814120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FF-4990-88F2-D35598C729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del ejercicio'!$M$4:$R$4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LTM (1)</c:v>
                </c:pt>
              </c:strCache>
            </c:strRef>
          </c:cat>
          <c:val>
            <c:numRef>
              <c:f>'resumen del ejercicio'!$M$7:$R$7</c:f>
              <c:numCache>
                <c:formatCode>0%</c:formatCode>
                <c:ptCount val="6"/>
                <c:pt idx="0">
                  <c:v>0.21526111201037831</c:v>
                </c:pt>
                <c:pt idx="1">
                  <c:v>0.23196643075454648</c:v>
                </c:pt>
                <c:pt idx="2">
                  <c:v>0.24947736979133267</c:v>
                </c:pt>
                <c:pt idx="3">
                  <c:v>0.28288427989920528</c:v>
                </c:pt>
                <c:pt idx="4">
                  <c:v>0.33399395998489995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C8A-43AD-8345-9808A6854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941295"/>
        <c:axId val="1994940879"/>
      </c:lineChart>
      <c:catAx>
        <c:axId val="1994943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94943791"/>
        <c:crosses val="autoZero"/>
        <c:auto val="1"/>
        <c:lblAlgn val="ctr"/>
        <c:lblOffset val="100"/>
        <c:noMultiLvlLbl val="0"/>
      </c:catAx>
      <c:valAx>
        <c:axId val="1994943791"/>
        <c:scaling>
          <c:orientation val="minMax"/>
          <c:min val="6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94943375"/>
        <c:crosses val="autoZero"/>
        <c:crossBetween val="between"/>
      </c:valAx>
      <c:valAx>
        <c:axId val="1994940879"/>
        <c:scaling>
          <c:orientation val="minMax"/>
          <c:min val="0.2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94941295"/>
        <c:crosses val="max"/>
        <c:crossBetween val="between"/>
      </c:valAx>
      <c:catAx>
        <c:axId val="199494129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9494087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6678411773875E-2"/>
          <c:y val="0.25462962962962965"/>
          <c:w val="0.83581946092354897"/>
          <c:h val="0.532067658209390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RAM!$N$9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3333333333333332E-3"/>
                  <c:y val="0.1666666666666666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3D-46D4-AF85-2F2A6FFCFAC3}"/>
                </c:ext>
              </c:extLst>
            </c:dLbl>
            <c:dLbl>
              <c:idx val="1"/>
              <c:layout>
                <c:manualLayout>
                  <c:x val="2.7777777777777779E-3"/>
                  <c:y val="0.1296296296296296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3D-46D4-AF85-2F2A6FFCFAC3}"/>
                </c:ext>
              </c:extLst>
            </c:dLbl>
            <c:dLbl>
              <c:idx val="2"/>
              <c:layout>
                <c:manualLayout>
                  <c:x val="0"/>
                  <c:y val="8.33333333333332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3D-46D4-AF85-2F2A6FFCFAC3}"/>
                </c:ext>
              </c:extLst>
            </c:dLbl>
            <c:dLbl>
              <c:idx val="3"/>
              <c:layout>
                <c:manualLayout>
                  <c:x val="2.7777777777777779E-3"/>
                  <c:y val="0.1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3D-46D4-AF85-2F2A6FFCFA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RAM!$O$8:$R$8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 (1)</c:v>
                </c:pt>
                <c:pt idx="3">
                  <c:v>LTM (2)</c:v>
                </c:pt>
              </c:strCache>
            </c:strRef>
          </c:cat>
          <c:val>
            <c:numRef>
              <c:f>RAM!$O$9:$R$9</c:f>
              <c:numCache>
                <c:formatCode>#,##0</c:formatCode>
                <c:ptCount val="4"/>
                <c:pt idx="0">
                  <c:v>60.539589144382205</c:v>
                </c:pt>
                <c:pt idx="1">
                  <c:v>67.237130147535709</c:v>
                </c:pt>
                <c:pt idx="2">
                  <c:v>78.21578563385124</c:v>
                </c:pt>
                <c:pt idx="3">
                  <c:v>113.55013356523344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D-46D4-AF85-2F2A6FFCF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8329775"/>
        <c:axId val="1778331023"/>
      </c:barChart>
      <c:lineChart>
        <c:grouping val="standard"/>
        <c:varyColors val="0"/>
        <c:ser>
          <c:idx val="1"/>
          <c:order val="1"/>
          <c:tx>
            <c:strRef>
              <c:f>RAM!$N$10</c:f>
              <c:strCache>
                <c:ptCount val="1"/>
                <c:pt idx="0">
                  <c:v>Mg 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2.4999999999999974E-2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3D-46D4-AF85-2F2A6FFCFAC3}"/>
                </c:ext>
              </c:extLst>
            </c:dLbl>
            <c:dLbl>
              <c:idx val="1"/>
              <c:layout>
                <c:manualLayout>
                  <c:x val="2.777777777777777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3D-46D4-AF85-2F2A6FFCFAC3}"/>
                </c:ext>
              </c:extLst>
            </c:dLbl>
            <c:dLbl>
              <c:idx val="2"/>
              <c:layout>
                <c:manualLayout>
                  <c:x val="2.2222222222222223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3D-46D4-AF85-2F2A6FFCFAC3}"/>
                </c:ext>
              </c:extLst>
            </c:dLbl>
            <c:dLbl>
              <c:idx val="3"/>
              <c:layout>
                <c:manualLayout>
                  <c:x val="1.6666666666666666E-2"/>
                  <c:y val="-4.6296296296296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3D-46D4-AF85-2F2A6FFCFA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RAM!$O$8:$R$8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 (1)</c:v>
                </c:pt>
                <c:pt idx="3">
                  <c:v>LTM (2)</c:v>
                </c:pt>
              </c:strCache>
            </c:strRef>
          </c:cat>
          <c:val>
            <c:numRef>
              <c:f>RAM!$O$10:$R$10</c:f>
              <c:numCache>
                <c:formatCode>0%</c:formatCode>
                <c:ptCount val="4"/>
                <c:pt idx="0">
                  <c:v>0.33200029144483184</c:v>
                </c:pt>
                <c:pt idx="1">
                  <c:v>0.35604211975649847</c:v>
                </c:pt>
                <c:pt idx="2">
                  <c:v>0.37729674811233832</c:v>
                </c:pt>
                <c:pt idx="3">
                  <c:v>0.38919611073672716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3D-46D4-AF85-2F2A6FFCF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8333103"/>
        <c:axId val="1778332271"/>
      </c:lineChart>
      <c:catAx>
        <c:axId val="1778329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78331023"/>
        <c:crosses val="autoZero"/>
        <c:auto val="1"/>
        <c:lblAlgn val="ctr"/>
        <c:lblOffset val="100"/>
        <c:noMultiLvlLbl val="0"/>
      </c:catAx>
      <c:valAx>
        <c:axId val="1778331023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78329775"/>
        <c:crosses val="autoZero"/>
        <c:crossBetween val="between"/>
      </c:valAx>
      <c:valAx>
        <c:axId val="1778332271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78333103"/>
        <c:crosses val="max"/>
        <c:crossBetween val="between"/>
      </c:valAx>
      <c:catAx>
        <c:axId val="177833310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783322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33318296155418E-2"/>
          <c:y val="0.15120266731462656"/>
          <c:w val="0.85385802469135808"/>
          <c:h val="0.501060908611045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RAM!$B$37</c:f>
              <c:strCache>
                <c:ptCount val="1"/>
                <c:pt idx="0">
                  <c:v>Faenas Consolidadas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RAM!$C$36:$F$36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 (1)</c:v>
                </c:pt>
                <c:pt idx="3">
                  <c:v>LTM (2)</c:v>
                </c:pt>
              </c:strCache>
            </c:strRef>
          </c:cat>
          <c:val>
            <c:numRef>
              <c:f>RAM!$C$37:$F$37</c:f>
              <c:numCache>
                <c:formatCode>#,##0</c:formatCode>
                <c:ptCount val="4"/>
                <c:pt idx="0">
                  <c:v>75.921000000000006</c:v>
                </c:pt>
                <c:pt idx="1">
                  <c:v>77.352000000000004</c:v>
                </c:pt>
                <c:pt idx="2">
                  <c:v>81.516000000000005</c:v>
                </c:pt>
                <c:pt idx="3">
                  <c:v>105.79600000000001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F-4F00-BE37-48E697664825}"/>
            </c:ext>
          </c:extLst>
        </c:ser>
        <c:ser>
          <c:idx val="1"/>
          <c:order val="1"/>
          <c:tx>
            <c:strRef>
              <c:f>RAM!$B$38</c:f>
              <c:strCache>
                <c:ptCount val="1"/>
                <c:pt idx="0">
                  <c:v>Saam Towage Brasil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RAM!$C$36:$F$36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 (1)</c:v>
                </c:pt>
                <c:pt idx="3">
                  <c:v>LTM (2)</c:v>
                </c:pt>
              </c:strCache>
            </c:strRef>
          </c:cat>
          <c:val>
            <c:numRef>
              <c:f>RAM!$C$38:$F$38</c:f>
              <c:numCache>
                <c:formatCode>#,##0</c:formatCode>
                <c:ptCount val="4"/>
                <c:pt idx="0">
                  <c:v>30.712</c:v>
                </c:pt>
                <c:pt idx="1">
                  <c:v>29.209126596499999</c:v>
                </c:pt>
                <c:pt idx="2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8F-4F00-BE37-48E6976648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00117183"/>
        <c:axId val="1800118847"/>
      </c:barChart>
      <c:catAx>
        <c:axId val="1800117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00118847"/>
        <c:crosses val="autoZero"/>
        <c:auto val="1"/>
        <c:lblAlgn val="ctr"/>
        <c:lblOffset val="100"/>
        <c:noMultiLvlLbl val="0"/>
      </c:catAx>
      <c:valAx>
        <c:axId val="1800118847"/>
        <c:scaling>
          <c:orientation val="minMax"/>
        </c:scaling>
        <c:delete val="1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crossAx val="1800117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A8F-4BF1-A40A-8E027C5F78F0}"/>
              </c:ext>
            </c:extLst>
          </c:dPt>
          <c:dPt>
            <c:idx val="1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2A8F-4BF1-A40A-8E027C5F78F0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A8F-4BF1-A40A-8E027C5F78F0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2A8F-4BF1-A40A-8E027C5F78F0}"/>
              </c:ext>
            </c:extLst>
          </c:dPt>
          <c:dLbls>
            <c:dLbl>
              <c:idx val="0"/>
              <c:layout>
                <c:manualLayout>
                  <c:x val="-5.8333333333333334E-2"/>
                  <c:y val="0.162037037037037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8F-4BF1-A40A-8E027C5F78F0}"/>
                </c:ext>
              </c:extLst>
            </c:dLbl>
            <c:dLbl>
              <c:idx val="1"/>
              <c:layout>
                <c:manualLayout>
                  <c:x val="-0.18888888888888888"/>
                  <c:y val="-0.1944444444444444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A8F-4BF1-A40A-8E027C5F78F0}"/>
                </c:ext>
              </c:extLst>
            </c:dLbl>
            <c:dLbl>
              <c:idx val="2"/>
              <c:layout>
                <c:manualLayout>
                  <c:x val="0.12499999999999994"/>
                  <c:y val="-0.138888888888888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A8F-4BF1-A40A-8E027C5F78F0}"/>
                </c:ext>
              </c:extLst>
            </c:dLbl>
            <c:dLbl>
              <c:idx val="3"/>
              <c:layout>
                <c:manualLayout>
                  <c:x val="0.17222222222222228"/>
                  <c:y val="0.13888888888888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A8F-4BF1-A40A-8E027C5F78F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RAM!$B$55:$B$58</c:f>
              <c:strCache>
                <c:ptCount val="4"/>
                <c:pt idx="0">
                  <c:v>Chile</c:v>
                </c:pt>
                <c:pt idx="1">
                  <c:v>America del Sur ex Chile</c:v>
                </c:pt>
                <c:pt idx="2">
                  <c:v>America Central</c:v>
                </c:pt>
                <c:pt idx="3">
                  <c:v>America del Norte</c:v>
                </c:pt>
              </c:strCache>
            </c:strRef>
          </c:cat>
          <c:val>
            <c:numRef>
              <c:f>RAM!$C$55:$C$58</c:f>
              <c:numCache>
                <c:formatCode>General</c:formatCode>
                <c:ptCount val="4"/>
                <c:pt idx="0">
                  <c:v>36302</c:v>
                </c:pt>
                <c:pt idx="1">
                  <c:v>132146.39439999999</c:v>
                </c:pt>
                <c:pt idx="2">
                  <c:v>42741</c:v>
                </c:pt>
                <c:pt idx="3">
                  <c:v>78591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F-4BF1-A40A-8E027C5F78F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18174099440461"/>
          <c:y val="0.18647304371949952"/>
          <c:w val="0.7129530933711602"/>
          <c:h val="0.70540002088304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'Terminales Portuarios'!$B$35</c:f>
              <c:strCache>
                <c:ptCount val="1"/>
                <c:pt idx="0">
                  <c:v>Ingresos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'Terminales Portuarios'!$C$34:$H$34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'Terminales Portuarios'!$C$35:$H$35</c:f>
              <c:numCache>
                <c:formatCode>0</c:formatCode>
                <c:ptCount val="4"/>
                <c:pt idx="0">
                  <c:v>218.369</c:v>
                </c:pt>
                <c:pt idx="1">
                  <c:v>271.601</c:v>
                </c:pt>
                <c:pt idx="2">
                  <c:v>274.11500000000001</c:v>
                </c:pt>
                <c:pt idx="3">
                  <c:v>268.19348498115534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2C-42B2-AEBD-69241BEFB5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774417471"/>
        <c:axId val="1774416639"/>
      </c:barChart>
      <c:catAx>
        <c:axId val="1774417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74416639"/>
        <c:crosses val="autoZero"/>
        <c:auto val="1"/>
        <c:lblAlgn val="ctr"/>
        <c:lblOffset val="100"/>
        <c:noMultiLvlLbl val="0"/>
      </c:catAx>
      <c:valAx>
        <c:axId val="1774416639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17744174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88630867287297E-2"/>
          <c:y val="0.22222222222222221"/>
          <c:w val="0.8124874412716907"/>
          <c:h val="0.564475065616797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'Terminales Portuarios'!$J$35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0.115740740740740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CC-4BA8-B900-9578B35B2CBB}"/>
                </c:ext>
              </c:extLst>
            </c:dLbl>
            <c:dLbl>
              <c:idx val="1"/>
              <c:layout>
                <c:manualLayout>
                  <c:x val="-5.0925337632079971E-17"/>
                  <c:y val="0.166666666666666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CC-4BA8-B900-9578B35B2CBB}"/>
                </c:ext>
              </c:extLst>
            </c:dLbl>
            <c:dLbl>
              <c:idx val="2"/>
              <c:layout>
                <c:manualLayout>
                  <c:x val="-2.7777777777777779E-3"/>
                  <c:y val="0.106481481481481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CC-4BA8-B900-9578B35B2CBB}"/>
                </c:ext>
              </c:extLst>
            </c:dLbl>
            <c:dLbl>
              <c:idx val="3"/>
              <c:layout>
                <c:manualLayout>
                  <c:x val="0"/>
                  <c:y val="9.7222222222222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CC-4BA8-B900-9578B35B2C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'Terminales Portuarios'!$K$34:$N$34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'Terminales Portuarios'!$K$35:$N$35</c:f>
              <c:numCache>
                <c:formatCode>0</c:formatCode>
                <c:ptCount val="4"/>
                <c:pt idx="0">
                  <c:v>68.59140766339371</c:v>
                </c:pt>
                <c:pt idx="1">
                  <c:v>89.888981443945497</c:v>
                </c:pt>
                <c:pt idx="2">
                  <c:v>104.7539740296324</c:v>
                </c:pt>
                <c:pt idx="3">
                  <c:v>105.06247951007371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C-4BA8-B900-9578B35B2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3262015"/>
        <c:axId val="1683262431"/>
      </c:barChart>
      <c:lineChart>
        <c:grouping val="standard"/>
        <c:varyColors val="0"/>
        <c:ser>
          <c:idx val="1"/>
          <c:order val="1"/>
          <c:tx>
            <c:strRef>
              <c:f>'Terminales Portuarios'!$J$36</c:f>
              <c:strCache>
                <c:ptCount val="1"/>
                <c:pt idx="0">
                  <c:v>Mg 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5462668816039986E-17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CCC-4BA8-B900-9578B35B2CBB}"/>
                </c:ext>
              </c:extLst>
            </c:dLbl>
            <c:dLbl>
              <c:idx val="1"/>
              <c:layout>
                <c:manualLayout>
                  <c:x val="1.9444444444444393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CC-4BA8-B900-9578B35B2CBB}"/>
                </c:ext>
              </c:extLst>
            </c:dLbl>
            <c:dLbl>
              <c:idx val="2"/>
              <c:layout>
                <c:manualLayout>
                  <c:x val="8.3333333333333332E-3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CCC-4BA8-B900-9578B35B2CBB}"/>
                </c:ext>
              </c:extLst>
            </c:dLbl>
            <c:dLbl>
              <c:idx val="3"/>
              <c:layout>
                <c:manualLayout>
                  <c:x val="1.1111111111111112E-2"/>
                  <c:y val="-4.6296296296296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CC-4BA8-B900-9578B35B2C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'Terminales Portuarios'!$K$34:$N$34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'Terminales Portuarios'!$K$36:$N$36</c:f>
              <c:numCache>
                <c:formatCode>0%</c:formatCode>
                <c:ptCount val="4"/>
                <c:pt idx="0">
                  <c:v>0.3141078068013029</c:v>
                </c:pt>
                <c:pt idx="1">
                  <c:v>0.33095968514087026</c:v>
                </c:pt>
                <c:pt idx="2">
                  <c:v>0.38215338098838952</c:v>
                </c:pt>
                <c:pt idx="3">
                  <c:v>0.39174135612375499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C-4BA8-B900-9578B35B2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311199"/>
        <c:axId val="1999312447"/>
      </c:lineChart>
      <c:catAx>
        <c:axId val="1683262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83262431"/>
        <c:crosses val="autoZero"/>
        <c:auto val="1"/>
        <c:lblAlgn val="ctr"/>
        <c:lblOffset val="100"/>
        <c:noMultiLvlLbl val="0"/>
      </c:catAx>
      <c:valAx>
        <c:axId val="1683262431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83262015"/>
        <c:crosses val="autoZero"/>
        <c:crossBetween val="between"/>
      </c:valAx>
      <c:valAx>
        <c:axId val="1999312447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99311199"/>
        <c:crosses val="max"/>
        <c:crossBetween val="between"/>
      </c:valAx>
      <c:catAx>
        <c:axId val="199931119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9931244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413502109704644E-2"/>
          <c:y val="0.10536839741218883"/>
          <c:w val="0.90717299578059074"/>
          <c:h val="0.707266593141081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'Terminales Portuarios'!$B$59</c:f>
              <c:strCache>
                <c:ptCount val="1"/>
                <c:pt idx="0">
                  <c:v>Puertos Consolidados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'Terminales Portuarios'!$C$58:$H$58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'Terminales Portuarios'!$C$59:$H$59</c:f>
              <c:numCache>
                <c:formatCode>#,##0</c:formatCode>
                <c:ptCount val="4"/>
                <c:pt idx="0">
                  <c:v>15029.864481999999</c:v>
                </c:pt>
                <c:pt idx="1">
                  <c:v>17745.610319999996</c:v>
                </c:pt>
                <c:pt idx="2">
                  <c:v>17188.8815066065</c:v>
                </c:pt>
                <c:pt idx="3">
                  <c:v>17267.497284264402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D-44DC-95DC-BC28A265167A}"/>
            </c:ext>
          </c:extLst>
        </c:ser>
        <c:ser>
          <c:idx val="1"/>
          <c:order val="1"/>
          <c:tx>
            <c:strRef>
              <c:f>'Terminales Portuarios'!$B$60</c:f>
              <c:strCache>
                <c:ptCount val="1"/>
                <c:pt idx="0">
                  <c:v>Puertos Coligados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'Terminales Portuarios'!$C$58:$H$58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'Terminales Portuarios'!$C$60:$H$60</c:f>
              <c:numCache>
                <c:formatCode>#,##0</c:formatCode>
                <c:ptCount val="4"/>
                <c:pt idx="0">
                  <c:v>20031.99074976856</c:v>
                </c:pt>
                <c:pt idx="1">
                  <c:v>21718.256359999999</c:v>
                </c:pt>
                <c:pt idx="2">
                  <c:v>20752.9279606368</c:v>
                </c:pt>
                <c:pt idx="3">
                  <c:v>19675.281842636796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0D-44DC-95DC-BC28A265167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899630383"/>
        <c:axId val="1899627471"/>
      </c:barChart>
      <c:catAx>
        <c:axId val="1899630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9627471"/>
        <c:crosses val="autoZero"/>
        <c:auto val="1"/>
        <c:lblAlgn val="ctr"/>
        <c:lblOffset val="100"/>
        <c:noMultiLvlLbl val="0"/>
      </c:catAx>
      <c:valAx>
        <c:axId val="1899627471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899630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3990498023190141E-2"/>
          <c:y val="0.90656044696431448"/>
          <c:w val="0.82939373245113479"/>
          <c:h val="8.946382816720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6084656084656E-2"/>
          <c:y val="0.23219772193617316"/>
          <c:w val="0.90687830687830684"/>
          <c:h val="0.552378739105727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'Terminales Portuarios'!$B$67</c:f>
              <c:strCache>
                <c:ptCount val="1"/>
                <c:pt idx="0">
                  <c:v>Puertos Consolidados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'Terminales Portuarios'!$C$66:$H$66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'Terminales Portuarios'!$C$67:$H$67</c:f>
              <c:numCache>
                <c:formatCode>#,##0</c:formatCode>
                <c:ptCount val="4"/>
                <c:pt idx="0">
                  <c:v>1374.5710999999999</c:v>
                </c:pt>
                <c:pt idx="1">
                  <c:v>1728.8030000000001</c:v>
                </c:pt>
                <c:pt idx="2">
                  <c:v>1755.836</c:v>
                </c:pt>
                <c:pt idx="3">
                  <c:v>1701.385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F1-4F5F-80BF-6320E462EC6E}"/>
            </c:ext>
          </c:extLst>
        </c:ser>
        <c:ser>
          <c:idx val="1"/>
          <c:order val="1"/>
          <c:tx>
            <c:strRef>
              <c:f>'Terminales Portuarios'!$B$68</c:f>
              <c:strCache>
                <c:ptCount val="1"/>
                <c:pt idx="0">
                  <c:v>Puertos Coligados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'Terminales Portuarios'!$C$66:$H$66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'Terminales Portuarios'!$C$68:$H$68</c:f>
              <c:numCache>
                <c:formatCode>#,##0</c:formatCode>
                <c:ptCount val="4"/>
                <c:pt idx="0">
                  <c:v>1640.8510000000001</c:v>
                </c:pt>
                <c:pt idx="1">
                  <c:v>1708.855</c:v>
                </c:pt>
                <c:pt idx="2">
                  <c:v>1656.2149999999999</c:v>
                </c:pt>
                <c:pt idx="3">
                  <c:v>1547.9570000000001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F1-4F5F-80BF-6320E462EC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911333743"/>
        <c:axId val="911337071"/>
      </c:barChart>
      <c:catAx>
        <c:axId val="91133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11337071"/>
        <c:crosses val="autoZero"/>
        <c:auto val="1"/>
        <c:lblAlgn val="ctr"/>
        <c:lblOffset val="100"/>
        <c:noMultiLvlLbl val="0"/>
      </c:catAx>
      <c:valAx>
        <c:axId val="911337071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911333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229962921301502"/>
          <c:y val="0.88448988461362676"/>
          <c:w val="0.88770034254192798"/>
          <c:h val="9.24030908819672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'Terminales Portuarios'!$C$25</c:f>
              <c:strCache>
                <c:ptCount val="1"/>
                <c:pt idx="0">
                  <c:v>LTM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29B-4C86-8539-6E590B313114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8FC-4285-95DE-902AF5377AC2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A8FC-4285-95DE-902AF5377AC2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8FC-4285-95DE-902AF5377AC2}"/>
              </c:ext>
            </c:extLst>
          </c:dPt>
          <c:dLbls>
            <c:dLbl>
              <c:idx val="2"/>
              <c:layout>
                <c:manualLayout>
                  <c:x val="0.16248403324584426"/>
                  <c:y val="-0.164398512685914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8FC-4285-95DE-902AF5377A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'Terminales Portuarios'!$B$26:$B$29</c:f>
              <c:strCache>
                <c:ptCount val="4"/>
                <c:pt idx="0">
                  <c:v>Chile</c:v>
                </c:pt>
                <c:pt idx="1">
                  <c:v>America del Sur ex Chile</c:v>
                </c:pt>
                <c:pt idx="2">
                  <c:v>America Central</c:v>
                </c:pt>
                <c:pt idx="3">
                  <c:v>America del Norte</c:v>
                </c:pt>
              </c:strCache>
            </c:strRef>
          </c:cat>
          <c:val>
            <c:numRef>
              <c:f>'Terminales Portuarios'!$C$26:$C$29</c:f>
              <c:numCache>
                <c:formatCode>#,##0</c:formatCode>
                <c:ptCount val="4"/>
                <c:pt idx="0">
                  <c:v>45722</c:v>
                </c:pt>
                <c:pt idx="1">
                  <c:v>93077</c:v>
                </c:pt>
                <c:pt idx="2">
                  <c:v>62712</c:v>
                </c:pt>
                <c:pt idx="3">
                  <c:v>66634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FC-4285-95DE-902AF5377AC2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1522164701788"/>
          <c:y val="0.19689814814814816"/>
          <c:w val="0.65555555555555556"/>
          <c:h val="0.718186424613589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Log!$H$4</c:f>
              <c:strCache>
                <c:ptCount val="1"/>
                <c:pt idx="0">
                  <c:v>Ingresos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Log!$I$3:$L$3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Log!$I$4:$L$4</c:f>
              <c:numCache>
                <c:formatCode>#,##0</c:formatCode>
                <c:ptCount val="4"/>
                <c:pt idx="0">
                  <c:v>69.256</c:v>
                </c:pt>
                <c:pt idx="1">
                  <c:v>58.734999999999999</c:v>
                </c:pt>
                <c:pt idx="2">
                  <c:v>51.334000000000003</c:v>
                </c:pt>
                <c:pt idx="3">
                  <c:v>50.184736627002202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8-46D8-BD04-9DAC9C6E4D2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890902447"/>
        <c:axId val="1890896207"/>
      </c:barChart>
      <c:catAx>
        <c:axId val="1890902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0896207"/>
        <c:crosses val="autoZero"/>
        <c:auto val="1"/>
        <c:lblAlgn val="ctr"/>
        <c:lblOffset val="100"/>
        <c:noMultiLvlLbl val="0"/>
      </c:catAx>
      <c:valAx>
        <c:axId val="1890896207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8909024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59265301000722"/>
          <c:y val="0.29241675280973012"/>
          <c:w val="0.6962196358921271"/>
          <c:h val="0.51086364836034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Log!$H$7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690331060326746E-17"/>
                  <c:y val="0.138461538461538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B4-4499-B989-E322559D3111}"/>
                </c:ext>
              </c:extLst>
            </c:dLbl>
            <c:dLbl>
              <c:idx val="1"/>
              <c:layout>
                <c:manualLayout>
                  <c:x val="0"/>
                  <c:y val="0.184615384615384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DB4-4499-B989-E322559D3111}"/>
                </c:ext>
              </c:extLst>
            </c:dLbl>
            <c:dLbl>
              <c:idx val="2"/>
              <c:layout>
                <c:manualLayout>
                  <c:x val="0"/>
                  <c:y val="0.191053099131839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B4-4499-B989-E322559D3111}"/>
                </c:ext>
              </c:extLst>
            </c:dLbl>
            <c:dLbl>
              <c:idx val="3"/>
              <c:layout>
                <c:manualLayout>
                  <c:x val="0"/>
                  <c:y val="0.13846153846153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B4-4499-B989-E322559D31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Log!$I$6:$L$6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Log!$I$7:$L$7</c:f>
              <c:numCache>
                <c:formatCode>#,##0</c:formatCode>
                <c:ptCount val="4"/>
                <c:pt idx="0">
                  <c:v>3.4448556799997996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B4-4499-B989-E322559D3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2003985775"/>
        <c:axId val="2003984527"/>
      </c:barChart>
      <c:lineChart>
        <c:grouping val="standard"/>
        <c:varyColors val="0"/>
        <c:ser>
          <c:idx val="1"/>
          <c:order val="1"/>
          <c:tx>
            <c:strRef>
              <c:f>Log!$H$8</c:f>
              <c:strCache>
                <c:ptCount val="1"/>
                <c:pt idx="0">
                  <c:v>Mg 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1.5936254980079681E-2"/>
                  <c:y val="-8.001361002687032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B4-4499-B989-E322559D3111}"/>
                </c:ext>
              </c:extLst>
            </c:dLbl>
            <c:dLbl>
              <c:idx val="1"/>
              <c:layout>
                <c:manualLayout>
                  <c:x val="7.9681274900397919E-3"/>
                  <c:y val="-8.001361002687032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B4-4499-B989-E322559D3111}"/>
                </c:ext>
              </c:extLst>
            </c:dLbl>
            <c:dLbl>
              <c:idx val="2"/>
              <c:layout>
                <c:manualLayout>
                  <c:x val="1.8592297476759629E-2"/>
                  <c:y val="-3.9279862317724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B4-4499-B989-E322559D3111}"/>
                </c:ext>
              </c:extLst>
            </c:dLbl>
            <c:dLbl>
              <c:idx val="3"/>
              <c:layout>
                <c:manualLayout>
                  <c:x val="2.1248339973439574E-2"/>
                  <c:y val="-1.30932874392416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B4-4499-B989-E322559D31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Log!$I$6:$L$6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Log!$I$8:$L$8</c:f>
              <c:numCache>
                <c:formatCode>0%</c:formatCode>
                <c:ptCount val="4"/>
                <c:pt idx="0">
                  <c:v>4.9740898694695036E-2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B4-4499-B989-E322559D3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3985359"/>
        <c:axId val="2003984943"/>
      </c:lineChart>
      <c:catAx>
        <c:axId val="200398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03984527"/>
        <c:crosses val="autoZero"/>
        <c:auto val="1"/>
        <c:lblAlgn val="ctr"/>
        <c:lblOffset val="100"/>
        <c:noMultiLvlLbl val="0"/>
      </c:catAx>
      <c:valAx>
        <c:axId val="2003984527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03985775"/>
        <c:crosses val="autoZero"/>
        <c:crossBetween val="between"/>
      </c:valAx>
      <c:valAx>
        <c:axId val="2003984943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03985359"/>
        <c:crosses val="max"/>
        <c:crossBetween val="between"/>
      </c:valAx>
      <c:catAx>
        <c:axId val="200398535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39849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'[2]resumen del ejercicio'!$B$45</c:f>
              <c:strCache>
                <c:ptCount val="1"/>
                <c:pt idx="0">
                  <c:v>Resultado Operacional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9.5238095238096114E-3"/>
                  <c:y val="-2.2870207430980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3C-4F5A-844F-A3CD561C3C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'[2]resumen del ejercicio'!$C$45:$G$45</c:f>
              <c:numCache>
                <c:formatCode>General</c:formatCode>
                <c:ptCount val="5"/>
                <c:pt idx="0">
                  <c:v>41.058999999999997</c:v>
                </c:pt>
                <c:pt idx="1">
                  <c:v>40.792999999999999</c:v>
                </c:pt>
                <c:pt idx="2">
                  <c:v>47.98</c:v>
                </c:pt>
                <c:pt idx="3">
                  <c:v>74.733999999999995</c:v>
                </c:pt>
                <c:pt idx="4">
                  <c:v>96.2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'[2]resumen del ejercicio'!$C$44:$G$44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03C-4F5A-844F-A3CD561C3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1497039"/>
        <c:axId val="1371502031"/>
      </c:barChart>
      <c:lineChart>
        <c:grouping val="standard"/>
        <c:varyColors val="0"/>
        <c:ser>
          <c:idx val="1"/>
          <c:order val="1"/>
          <c:tx>
            <c:strRef>
              <c:f>'[2]resumen del ejercicio'!$B$46</c:f>
              <c:strCache>
                <c:ptCount val="1"/>
                <c:pt idx="0">
                  <c:v>Mg Operacional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9.5238095238095021E-3"/>
                  <c:y val="-4.1166373375765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3C-4F5A-844F-A3CD561C3CCA}"/>
                </c:ext>
              </c:extLst>
            </c:dLbl>
            <c:dLbl>
              <c:idx val="1"/>
              <c:layout>
                <c:manualLayout>
                  <c:x val="7.1428571428570993E-3"/>
                  <c:y val="-3.20182904033729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3C-4F5A-844F-A3CD561C3CCA}"/>
                </c:ext>
              </c:extLst>
            </c:dLbl>
            <c:dLbl>
              <c:idx val="2"/>
              <c:layout>
                <c:manualLayout>
                  <c:x val="1.9047619047619049E-2"/>
                  <c:y val="-2.2870207430980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3C-4F5A-844F-A3CD561C3CCA}"/>
                </c:ext>
              </c:extLst>
            </c:dLbl>
            <c:dLbl>
              <c:idx val="3"/>
              <c:layout>
                <c:manualLayout>
                  <c:x val="2.1428571428571429E-2"/>
                  <c:y val="-2.2870207430980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3C-4F5A-844F-A3CD561C3CCA}"/>
                </c:ext>
              </c:extLst>
            </c:dLbl>
            <c:dLbl>
              <c:idx val="4"/>
              <c:layout>
                <c:manualLayout>
                  <c:x val="1.90476190476190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3C-4F5A-844F-A3CD561C3C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'[2]resumen del ejercicio'!$C$46:$G$46</c:f>
              <c:numCache>
                <c:formatCode>General</c:formatCode>
                <c:ptCount val="5"/>
                <c:pt idx="0">
                  <c:v>9.6320902332542743E-2</c:v>
                </c:pt>
                <c:pt idx="1">
                  <c:v>0.10355340515621984</c:v>
                </c:pt>
                <c:pt idx="2">
                  <c:v>0.10255949861700717</c:v>
                </c:pt>
                <c:pt idx="3">
                  <c:v>0.14486140724946694</c:v>
                </c:pt>
                <c:pt idx="4">
                  <c:v>0.18157795394488488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'[2]resumen del ejercicio'!$C$44:$G$44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C03C-4F5A-844F-A3CD561C3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1511599"/>
        <c:axId val="1371500367"/>
      </c:lineChart>
      <c:catAx>
        <c:axId val="1371497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71502031"/>
        <c:crosses val="autoZero"/>
        <c:auto val="1"/>
        <c:lblAlgn val="ctr"/>
        <c:lblOffset val="100"/>
        <c:noMultiLvlLbl val="0"/>
      </c:catAx>
      <c:valAx>
        <c:axId val="13715020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71497039"/>
        <c:crosses val="autoZero"/>
        <c:crossBetween val="between"/>
      </c:valAx>
      <c:valAx>
        <c:axId val="1371500367"/>
        <c:scaling>
          <c:orientation val="minMax"/>
          <c:max val="0.2"/>
          <c:min val="8.0000000000000016E-2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71511599"/>
        <c:crosses val="max"/>
        <c:crossBetween val="between"/>
      </c:valAx>
      <c:catAx>
        <c:axId val="13715115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7150036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'resumen del ejercicio'!$C$71</c:f>
              <c:strCache>
                <c:ptCount val="1"/>
                <c:pt idx="0">
                  <c:v>Remolcadores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del ejercicio'!$D$70:$I$70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LTM (1)</c:v>
                </c:pt>
              </c:strCache>
            </c:strRef>
          </c:cat>
          <c:val>
            <c:numRef>
              <c:f>'resumen del ejercicio'!$D$71:$I$71</c:f>
              <c:numCache>
                <c:formatCode>0</c:formatCode>
                <c:ptCount val="6"/>
                <c:pt idx="0">
                  <c:v>189</c:v>
                </c:pt>
                <c:pt idx="1">
                  <c:v>185</c:v>
                </c:pt>
                <c:pt idx="2">
                  <c:v>182</c:v>
                </c:pt>
                <c:pt idx="3">
                  <c:v>186.7</c:v>
                </c:pt>
                <c:pt idx="4">
                  <c:v>205.1</c:v>
                </c:pt>
                <c:pt idx="5">
                  <c:v>291.75557111886133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8-494F-BFBE-470E5A0B8578}"/>
            </c:ext>
          </c:extLst>
        </c:ser>
        <c:ser>
          <c:idx val="1"/>
          <c:order val="1"/>
          <c:tx>
            <c:strRef>
              <c:f>'resumen del ejercicio'!$C$72</c:f>
              <c:strCache>
                <c:ptCount val="1"/>
                <c:pt idx="0">
                  <c:v>Terminales Portuarios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del ejercicio'!$D$70:$I$70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LTM (1)</c:v>
                </c:pt>
              </c:strCache>
            </c:strRef>
          </c:cat>
          <c:val>
            <c:numRef>
              <c:f>'resumen del ejercicio'!$D$72:$I$72</c:f>
              <c:numCache>
                <c:formatCode>0</c:formatCode>
                <c:ptCount val="6"/>
                <c:pt idx="0">
                  <c:v>125</c:v>
                </c:pt>
                <c:pt idx="1">
                  <c:v>115</c:v>
                </c:pt>
                <c:pt idx="2">
                  <c:v>218</c:v>
                </c:pt>
                <c:pt idx="3">
                  <c:v>271.60000000000002</c:v>
                </c:pt>
                <c:pt idx="4">
                  <c:v>274.10000000000002</c:v>
                </c:pt>
                <c:pt idx="5">
                  <c:v>268.19348498115534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8-494F-BFBE-470E5A0B8578}"/>
            </c:ext>
          </c:extLst>
        </c:ser>
        <c:ser>
          <c:idx val="2"/>
          <c:order val="2"/>
          <c:tx>
            <c:strRef>
              <c:f>'resumen del ejercicio'!$C$73</c:f>
              <c:strCache>
                <c:ptCount val="1"/>
                <c:pt idx="0">
                  <c:v>Logistica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del ejercicio'!$D$70:$I$70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LTM (1)</c:v>
                </c:pt>
              </c:strCache>
            </c:strRef>
          </c:cat>
          <c:val>
            <c:numRef>
              <c:f>'resumen del ejercicio'!$D$73:$I$73</c:f>
              <c:numCache>
                <c:formatCode>0</c:formatCode>
                <c:ptCount val="6"/>
                <c:pt idx="0">
                  <c:v>112</c:v>
                </c:pt>
                <c:pt idx="1">
                  <c:v>94</c:v>
                </c:pt>
                <c:pt idx="2">
                  <c:v>69</c:v>
                </c:pt>
                <c:pt idx="3">
                  <c:v>57.7</c:v>
                </c:pt>
                <c:pt idx="4">
                  <c:v>50.6</c:v>
                </c:pt>
                <c:pt idx="5">
                  <c:v>50.184736627002202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D8-494F-BFBE-470E5A0B85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878212895"/>
        <c:axId val="1878209567"/>
      </c:barChart>
      <c:catAx>
        <c:axId val="1878212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78209567"/>
        <c:crosses val="autoZero"/>
        <c:auto val="1"/>
        <c:lblAlgn val="ctr"/>
        <c:lblOffset val="100"/>
        <c:noMultiLvlLbl val="0"/>
      </c:catAx>
      <c:valAx>
        <c:axId val="1878209567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1878212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'resumen del ejercicio'!$C$75</c:f>
              <c:strCache>
                <c:ptCount val="1"/>
                <c:pt idx="0">
                  <c:v>Utilidad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del ejercicio'!$D$74:$I$74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LTM </c:v>
                </c:pt>
              </c:strCache>
            </c:strRef>
          </c:cat>
          <c:val>
            <c:numRef>
              <c:f>'resumen del ejercicio'!$D$75:$I$75</c:f>
              <c:numCache>
                <c:formatCode>General</c:formatCode>
                <c:ptCount val="6"/>
                <c:pt idx="0">
                  <c:v>51.6</c:v>
                </c:pt>
                <c:pt idx="1">
                  <c:v>54.5</c:v>
                </c:pt>
                <c:pt idx="2">
                  <c:v>27.1</c:v>
                </c:pt>
                <c:pt idx="3">
                  <c:v>51.7</c:v>
                </c:pt>
                <c:pt idx="4">
                  <c:v>58.5</c:v>
                </c:pt>
                <c:pt idx="5" formatCode="#,##0">
                  <c:v>56.17313816978195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EA-433C-ACFA-67E07312E894}"/>
            </c:ext>
          </c:extLst>
        </c:ser>
        <c:ser>
          <c:idx val="1"/>
          <c:order val="1"/>
          <c:tx>
            <c:strRef>
              <c:f>'resumen del ejercicio'!$C$76</c:f>
              <c:strCache>
                <c:ptCount val="1"/>
                <c:pt idx="0">
                  <c:v>Costos no recurrentes/ Efectos extraordinarios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del ejercicio'!$D$74:$I$74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LTM </c:v>
                </c:pt>
              </c:strCache>
            </c:strRef>
          </c:cat>
          <c:val>
            <c:numRef>
              <c:f>'resumen del ejercicio'!$D$76:$I$76</c:f>
              <c:numCache>
                <c:formatCode>General</c:formatCode>
                <c:ptCount val="6"/>
                <c:pt idx="0">
                  <c:v>17.3</c:v>
                </c:pt>
                <c:pt idx="2">
                  <c:v>32.200000000000003</c:v>
                </c:pt>
                <c:pt idx="3">
                  <c:v>-2.1</c:v>
                </c:pt>
                <c:pt idx="4">
                  <c:v>-0.2</c:v>
                </c:pt>
                <c:pt idx="5" formatCode="0.0">
                  <c:v>2.7559999999999998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EA-433C-ACFA-67E07312E8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686526607"/>
        <c:axId val="1686527439"/>
      </c:barChart>
      <c:catAx>
        <c:axId val="1686526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86527439"/>
        <c:crosses val="autoZero"/>
        <c:auto val="1"/>
        <c:lblAlgn val="ctr"/>
        <c:lblOffset val="100"/>
        <c:noMultiLvlLbl val="0"/>
      </c:catAx>
      <c:valAx>
        <c:axId val="16865274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86526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'resumen del ejercicio'!$N$68</c:f>
              <c:strCache>
                <c:ptCount val="1"/>
                <c:pt idx="0">
                  <c:v>EBIT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del ejercicio'!$O$67:$T$67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LTM (1)</c:v>
                </c:pt>
              </c:strCache>
            </c:strRef>
          </c:cat>
          <c:val>
            <c:numRef>
              <c:f>'resumen del ejercicio'!$O$68:$T$68</c:f>
              <c:numCache>
                <c:formatCode>#,##0</c:formatCode>
                <c:ptCount val="6"/>
                <c:pt idx="0">
                  <c:v>41.058999999999997</c:v>
                </c:pt>
                <c:pt idx="1">
                  <c:v>40.792999999999999</c:v>
                </c:pt>
                <c:pt idx="2">
                  <c:v>47.98</c:v>
                </c:pt>
                <c:pt idx="3">
                  <c:v>74.733999999999995</c:v>
                </c:pt>
                <c:pt idx="4">
                  <c:v>96.2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2C-4F60-86B6-7F7B798808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878210399"/>
        <c:axId val="1878214975"/>
      </c:barChart>
      <c:catAx>
        <c:axId val="1878210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78214975"/>
        <c:crosses val="autoZero"/>
        <c:auto val="1"/>
        <c:lblAlgn val="ctr"/>
        <c:lblOffset val="100"/>
        <c:noMultiLvlLbl val="0"/>
      </c:catAx>
      <c:valAx>
        <c:axId val="187821497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878210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'distribucion ingresos Ebitda'!$C$11</c:f>
              <c:strCache>
                <c:ptCount val="1"/>
                <c:pt idx="0">
                  <c:v>LTM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AA38-4361-9639-7E0858C335ED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AA38-4361-9639-7E0858C335ED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AA38-4361-9639-7E0858C335ED}"/>
              </c:ext>
            </c:extLst>
          </c:dPt>
          <c:dLbls>
            <c:dLbl>
              <c:idx val="0"/>
              <c:layout>
                <c:manualLayout>
                  <c:x val="-0.20277777777777778"/>
                  <c:y val="-1.85185185185185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A38-4361-9639-7E0858C335ED}"/>
                </c:ext>
              </c:extLst>
            </c:dLbl>
            <c:dLbl>
              <c:idx val="1"/>
              <c:layout>
                <c:manualLayout>
                  <c:x val="0.17499999999999999"/>
                  <c:y val="-2.77777777777777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A38-4361-9639-7E0858C335ED}"/>
                </c:ext>
              </c:extLst>
            </c:dLbl>
            <c:dLbl>
              <c:idx val="2"/>
              <c:layout>
                <c:manualLayout>
                  <c:x val="3.3333333333333284E-2"/>
                  <c:y val="0.1481481481481481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A38-4361-9639-7E0858C335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'distribucion ingresos Ebitda'!$B$12:$B$14</c:f>
              <c:strCache>
                <c:ptCount val="3"/>
                <c:pt idx="0">
                  <c:v>Remolcadores</c:v>
                </c:pt>
                <c:pt idx="1">
                  <c:v>Terminales Portuarios</c:v>
                </c:pt>
                <c:pt idx="2">
                  <c:v>Logistica</c:v>
                </c:pt>
              </c:strCache>
            </c:strRef>
          </c:cat>
          <c:val>
            <c:numRef>
              <c:f>'distribucion ingresos Ebitda'!$C$12:$C$14</c:f>
              <c:numCache>
                <c:formatCode>#,##0</c:formatCode>
                <c:ptCount val="3"/>
                <c:pt idx="0">
                  <c:v>113550.13356523344</c:v>
                </c:pt>
                <c:pt idx="1">
                  <c:v>105062.47951007371</c:v>
                </c:pt>
                <c:pt idx="2">
                  <c:v>9612.1255847899993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8-4361-9639-7E0858C335ED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272747156605423"/>
          <c:y val="0.15392060367454069"/>
          <c:w val="0.42232305336832898"/>
          <c:h val="0.7038717556138816"/>
        </c:manualLayout>
      </c:layout>
      <c:pieChart>
        <c:varyColors val="1"/>
        <c:ser>
          <c:idx val="0"/>
          <c:order val="0"/>
          <c:tx>
            <c:strRef>
              <c:f>'distribucion ingresos Ebitda'!$C$3</c:f>
              <c:strCache>
                <c:ptCount val="1"/>
                <c:pt idx="0">
                  <c:v>LTM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490-4095-B644-D4CFD688D96E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C490-4095-B644-D4CFD688D96E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C490-4095-B644-D4CFD688D96E}"/>
              </c:ext>
            </c:extLst>
          </c:dPt>
          <c:dLbls>
            <c:dLbl>
              <c:idx val="0"/>
              <c:layout>
                <c:manualLayout>
                  <c:x val="-0.1833333333333333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90-4095-B644-D4CFD688D96E}"/>
                </c:ext>
              </c:extLst>
            </c:dLbl>
            <c:dLbl>
              <c:idx val="1"/>
              <c:layout>
                <c:manualLayout>
                  <c:x val="0.17222222222222217"/>
                  <c:y val="-9.72222222222223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90-4095-B644-D4CFD688D96E}"/>
                </c:ext>
              </c:extLst>
            </c:dLbl>
            <c:dLbl>
              <c:idx val="2"/>
              <c:layout>
                <c:manualLayout>
                  <c:x val="6.3888888888888842E-2"/>
                  <c:y val="0.189814814814814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490-4095-B644-D4CFD688D96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'distribucion ingresos Ebitda'!$B$4:$B$6</c:f>
              <c:strCache>
                <c:ptCount val="3"/>
                <c:pt idx="0">
                  <c:v>Remolcadores</c:v>
                </c:pt>
                <c:pt idx="1">
                  <c:v>Terminales Portuarios</c:v>
                </c:pt>
                <c:pt idx="2">
                  <c:v>Logistica</c:v>
                </c:pt>
              </c:strCache>
            </c:strRef>
          </c:cat>
          <c:val>
            <c:numRef>
              <c:f>'distribucion ingresos Ebitda'!$C$4:$C$6</c:f>
              <c:numCache>
                <c:formatCode>#,##0</c:formatCode>
                <c:ptCount val="3"/>
                <c:pt idx="0">
                  <c:v>291755.57111886132</c:v>
                </c:pt>
                <c:pt idx="1">
                  <c:v>268193.48498115531</c:v>
                </c:pt>
                <c:pt idx="2">
                  <c:v>50184.736627002203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0-4095-B644-D4CFD688D96E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F22-40C0-8F1E-A17021A0636A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F22-40C0-8F1E-A17021A0636A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F22-40C0-8F1E-A17021A0636A}"/>
              </c:ext>
            </c:extLst>
          </c:dPt>
          <c:dPt>
            <c:idx val="3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2F22-40C0-8F1E-A17021A0636A}"/>
              </c:ext>
            </c:extLst>
          </c:dPt>
          <c:dLbls>
            <c:dLbl>
              <c:idx val="0"/>
              <c:layout>
                <c:manualLayout>
                  <c:x val="-9.7222222222222224E-2"/>
                  <c:y val="0.180555555555555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22-40C0-8F1E-A17021A0636A}"/>
                </c:ext>
              </c:extLst>
            </c:dLbl>
            <c:dLbl>
              <c:idx val="1"/>
              <c:layout>
                <c:manualLayout>
                  <c:x val="-0.15277777777777779"/>
                  <c:y val="-0.236111111111111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22-40C0-8F1E-A17021A0636A}"/>
                </c:ext>
              </c:extLst>
            </c:dLbl>
            <c:dLbl>
              <c:idx val="2"/>
              <c:layout>
                <c:manualLayout>
                  <c:x val="0.1361111111111111"/>
                  <c:y val="-0.1296296296296296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22-40C0-8F1E-A17021A0636A}"/>
                </c:ext>
              </c:extLst>
            </c:dLbl>
            <c:dLbl>
              <c:idx val="3"/>
              <c:layout>
                <c:manualLayout>
                  <c:x val="0.15833333333333333"/>
                  <c:y val="0.199074074074074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22-40C0-8F1E-A17021A0636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'distribucion ingresos Ebitda'!$H$20:$H$23</c:f>
              <c:strCache>
                <c:ptCount val="4"/>
                <c:pt idx="0">
                  <c:v>Chile</c:v>
                </c:pt>
                <c:pt idx="1">
                  <c:v>America del Sur ex Chile</c:v>
                </c:pt>
                <c:pt idx="2">
                  <c:v>America Central</c:v>
                </c:pt>
                <c:pt idx="3">
                  <c:v>America del Norte</c:v>
                </c:pt>
              </c:strCache>
            </c:strRef>
          </c:cat>
          <c:val>
            <c:numRef>
              <c:f>'distribucion ingresos Ebitda'!$I$20:$I$23</c:f>
              <c:numCache>
                <c:formatCode>#,##0</c:formatCode>
                <c:ptCount val="4"/>
                <c:pt idx="0">
                  <c:v>131518</c:v>
                </c:pt>
                <c:pt idx="1">
                  <c:v>225223.39439999999</c:v>
                </c:pt>
                <c:pt idx="2">
                  <c:v>105453</c:v>
                </c:pt>
                <c:pt idx="3">
                  <c:v>145225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2-40C0-8F1E-A17021A0636A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RAM!$H$9</c:f>
              <c:strCache>
                <c:ptCount val="1"/>
                <c:pt idx="0">
                  <c:v>Ingresos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RAM!$I$8:$L$8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 (1)</c:v>
                </c:pt>
                <c:pt idx="3">
                  <c:v>LTM (2)</c:v>
                </c:pt>
              </c:strCache>
            </c:strRef>
          </c:cat>
          <c:val>
            <c:numRef>
              <c:f>RAM!$I$9:$L$9</c:f>
              <c:numCache>
                <c:formatCode>0</c:formatCode>
                <c:ptCount val="4"/>
                <c:pt idx="0">
                  <c:v>182.34800000000001</c:v>
                </c:pt>
                <c:pt idx="1">
                  <c:v>188.846</c:v>
                </c:pt>
                <c:pt idx="2">
                  <c:v>207.30575077886135</c:v>
                </c:pt>
                <c:pt idx="3">
                  <c:v>291.75557111886133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7-42B9-B876-3EAF63F9D0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890895375"/>
        <c:axId val="1890896623"/>
      </c:barChart>
      <c:catAx>
        <c:axId val="1890895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0896623"/>
        <c:crosses val="autoZero"/>
        <c:auto val="1"/>
        <c:lblAlgn val="ctr"/>
        <c:lblOffset val="100"/>
        <c:noMultiLvlLbl val="0"/>
      </c:catAx>
      <c:valAx>
        <c:axId val="1890896623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1890895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1238250</xdr:colOff>
      <xdr:row>9</xdr:row>
      <xdr:rowOff>103909</xdr:rowOff>
    </xdr:from>
    <xdr:to>
      <xdr:col>17</xdr:col>
      <xdr:colOff>103909</xdr:colOff>
      <xdr:row>36</xdr:row>
      <xdr:rowOff>133350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3067050</xdr:colOff>
      <xdr:row>47</xdr:row>
      <xdr:rowOff>90487</xdr:rowOff>
    </xdr:from>
    <xdr:to>
      <xdr:col>10</xdr:col>
      <xdr:colOff>323850</xdr:colOff>
      <xdr:row>64</xdr:row>
      <xdr:rowOff>114300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623455</xdr:colOff>
      <xdr:row>40</xdr:row>
      <xdr:rowOff>174048</xdr:rowOff>
    </xdr:from>
    <xdr:to>
      <xdr:col>11</xdr:col>
      <xdr:colOff>3134591</xdr:colOff>
      <xdr:row>78</xdr:row>
      <xdr:rowOff>180975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415636</xdr:colOff>
      <xdr:row>87</xdr:row>
      <xdr:rowOff>147204</xdr:rowOff>
    </xdr:from>
    <xdr:to>
      <xdr:col>8</xdr:col>
      <xdr:colOff>242454</xdr:colOff>
      <xdr:row>97</xdr:row>
      <xdr:rowOff>33769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450272</xdr:colOff>
      <xdr:row>69</xdr:row>
      <xdr:rowOff>191366</xdr:rowOff>
    </xdr:from>
    <xdr:to>
      <xdr:col>19</xdr:col>
      <xdr:colOff>710045</xdr:colOff>
      <xdr:row>83</xdr:row>
      <xdr:rowOff>172316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0.16096</cdr:x>
      <cdr:y>0.1349</cdr:y>
    </cdr:from>
    <cdr:to>
      <cdr:x>0.83796</cdr:x>
      <cdr:y>0.4448</cdr:y>
    </cdr:to>
    <cdr:cxnSp macro="">
      <cdr:nvCxnSpPr>
        <cdr:cNvPr id="3" name="Conector recto de flecha 2"/>
        <cdr:cNvCxnSpPr/>
      </cdr:nvCxnSpPr>
      <cdr:spPr>
        <a:xfrm xmlns:a="http://schemas.openxmlformats.org/drawingml/2006/main" flipV="1">
          <a:off x="903151" y="406977"/>
          <a:ext cx="3798736" cy="934909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0.41364</cdr:x>
      <cdr:y>0.16749</cdr:y>
    </cdr:from>
    <cdr:to>
      <cdr:x>0.61436</cdr:x>
      <cdr:y>0.32316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2205272" y="542628"/>
          <a:ext cx="1070119" cy="504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800" b="1">
              <a:solidFill>
                <a:schemeClr val="accent1"/>
              </a:solidFill>
            </a:rPr>
            <a:t>+105%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0</xdr:row>
      <xdr:rowOff>128587</xdr:rowOff>
    </xdr:from>
    <xdr:to>
      <xdr:col>13</xdr:col>
      <xdr:colOff>276225</xdr:colOff>
      <xdr:row>14</xdr:row>
      <xdr:rowOff>185737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390525</xdr:colOff>
      <xdr:row>0</xdr:row>
      <xdr:rowOff>100012</xdr:rowOff>
    </xdr:from>
    <xdr:to>
      <xdr:col>19</xdr:col>
      <xdr:colOff>390525</xdr:colOff>
      <xdr:row>14</xdr:row>
      <xdr:rowOff>157162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657225</xdr:colOff>
      <xdr:row>15</xdr:row>
      <xdr:rowOff>119062</xdr:rowOff>
    </xdr:from>
    <xdr:to>
      <xdr:col>18</xdr:col>
      <xdr:colOff>657225</xdr:colOff>
      <xdr:row>26</xdr:row>
      <xdr:rowOff>4762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1</xdr:row>
      <xdr:rowOff>168503</xdr:rowOff>
    </xdr:from>
    <xdr:to>
      <xdr:col>9</xdr:col>
      <xdr:colOff>722738</xdr:colOff>
      <xdr:row>18</xdr:row>
      <xdr:rowOff>75665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359003"/>
          <a:ext cx="6837788" cy="31456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361951</xdr:colOff>
      <xdr:row>11</xdr:row>
      <xdr:rowOff>166687</xdr:rowOff>
    </xdr:from>
    <xdr:to>
      <xdr:col>11</xdr:col>
      <xdr:colOff>495301</xdr:colOff>
      <xdr:row>26</xdr:row>
      <xdr:rowOff>52387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742950</xdr:colOff>
      <xdr:row>11</xdr:row>
      <xdr:rowOff>138112</xdr:rowOff>
    </xdr:from>
    <xdr:to>
      <xdr:col>17</xdr:col>
      <xdr:colOff>342900</xdr:colOff>
      <xdr:row>26</xdr:row>
      <xdr:rowOff>23812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676276</xdr:colOff>
      <xdr:row>39</xdr:row>
      <xdr:rowOff>152399</xdr:rowOff>
    </xdr:from>
    <xdr:to>
      <xdr:col>4</xdr:col>
      <xdr:colOff>123825</xdr:colOff>
      <xdr:row>49</xdr:row>
      <xdr:rowOff>57150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628649</xdr:colOff>
      <xdr:row>52</xdr:row>
      <xdr:rowOff>66674</xdr:rowOff>
    </xdr:from>
    <xdr:to>
      <xdr:col>8</xdr:col>
      <xdr:colOff>76199</xdr:colOff>
      <xdr:row>63</xdr:row>
      <xdr:rowOff>80961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0.11022</cdr:x>
      <cdr:y>0.08636</cdr:y>
    </cdr:from>
    <cdr:to>
      <cdr:x>0.23656</cdr:x>
      <cdr:y>0.20455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390525" y="180976"/>
          <a:ext cx="4476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000"/>
            <a:t>107</a:t>
          </a:r>
        </a:p>
      </cdr:txBody>
    </cdr:sp>
  </cdr:relSizeAnchor>
  <cdr:relSizeAnchor xmlns:cdr="http://schemas.openxmlformats.org/drawingml/2006/chartDrawing">
    <cdr:from>
      <cdr:x>0.33423</cdr:x>
      <cdr:y>0.08333</cdr:y>
    </cdr:from>
    <cdr:to>
      <cdr:x>0.46057</cdr:x>
      <cdr:y>0.20152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1184275" y="174625"/>
          <a:ext cx="4476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1000"/>
            <a:t>107</a:t>
          </a:r>
        </a:p>
      </cdr:txBody>
    </cdr:sp>
  </cdr:relSizeAnchor>
  <cdr:relSizeAnchor xmlns:cdr="http://schemas.openxmlformats.org/drawingml/2006/chartDrawing">
    <cdr:from>
      <cdr:x>0.56004</cdr:x>
      <cdr:y>0.09697</cdr:y>
    </cdr:from>
    <cdr:to>
      <cdr:x>0.68638</cdr:x>
      <cdr:y>0.21515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984375" y="203200"/>
          <a:ext cx="4476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1000"/>
            <a:t>105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585787</xdr:colOff>
      <xdr:row>36</xdr:row>
      <xdr:rowOff>157162</xdr:rowOff>
    </xdr:from>
    <xdr:to>
      <xdr:col>7</xdr:col>
      <xdr:colOff>304800</xdr:colOff>
      <xdr:row>50</xdr:row>
      <xdr:rowOff>114300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42862</xdr:colOff>
      <xdr:row>37</xdr:row>
      <xdr:rowOff>90487</xdr:rowOff>
    </xdr:from>
    <xdr:to>
      <xdr:col>13</xdr:col>
      <xdr:colOff>76200</xdr:colOff>
      <xdr:row>51</xdr:row>
      <xdr:rowOff>166687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409575</xdr:colOff>
      <xdr:row>52</xdr:row>
      <xdr:rowOff>100012</xdr:rowOff>
    </xdr:from>
    <xdr:to>
      <xdr:col>13</xdr:col>
      <xdr:colOff>714376</xdr:colOff>
      <xdr:row>65</xdr:row>
      <xdr:rowOff>19050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409575</xdr:colOff>
      <xdr:row>66</xdr:row>
      <xdr:rowOff>4762</xdr:rowOff>
    </xdr:from>
    <xdr:to>
      <xdr:col>13</xdr:col>
      <xdr:colOff>504825</xdr:colOff>
      <xdr:row>78</xdr:row>
      <xdr:rowOff>38100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37</xdr:row>
      <xdr:rowOff>147637</xdr:rowOff>
    </xdr:from>
    <xdr:to>
      <xdr:col>20</xdr:col>
      <xdr:colOff>0</xdr:colOff>
      <xdr:row>52</xdr:row>
      <xdr:rowOff>33337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19</xdr:row>
      <xdr:rowOff>161925</xdr:rowOff>
    </xdr:from>
    <xdr:to>
      <xdr:col>4</xdr:col>
      <xdr:colOff>352425</xdr:colOff>
      <xdr:row>32</xdr:row>
      <xdr:rowOff>147637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17</xdr:row>
      <xdr:rowOff>0</xdr:rowOff>
    </xdr:from>
    <xdr:to>
      <xdr:col>11</xdr:col>
      <xdr:colOff>342900</xdr:colOff>
      <xdr:row>30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ventos/Google%20Drive/INVESTOR%20RELATIONS/Informes%20Trimestrales/Informes%20Trimestrales/2020/1Q2020/archivo%20trabajo%201Q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ventos/Google%20Drive/INVESTOR%20RELATIONS/Reporte%20Integrado/Data%20Request/Finanzas/Indicadores%20equity%20story%20290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ventos/Google%20Drive/INVESTOR%20RELATIONS/Informes%20Trimestrales/Informes%20Trimestrales/2019/4Q2019/ARCHIVO%20DE%20TRABAJO%204Q2019%20(Autoguardado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ventos/Google%20Drive/INVESTOR%20RELATIONS/Informes%20Trimestrales/Informes%20Trimestrales/2019/1Q2019/EERR%20ASOCIADAS%20+%20VP%2003.20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ventos/Google%20Drive/INVESTOR%20RELATIONS/Informes%20Trimestrales/Informes%20Trimestrales/2019/4Q2019/Investor%20Kit/excel%20web%20historico%20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ventos/Google%20Drive/INVESTOR%20RELATIONS/Informes%20Trimestrales/Informes%20Trimestrales/exceel%20web%20FINAL%20historic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ventos/Google%20Drive/INVESTOR%20RELATIONS/Informes%20Trimestrales/Informes%20Trimestrales/2020/3Q2020/archivo%20trabajo%203Q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ciones"/>
      <sheetName val="highlights"/>
      <sheetName val="NOTA6"/>
      <sheetName val="medidas"/>
      <sheetName val="EERR hist"/>
      <sheetName val="EERR"/>
      <sheetName val="Balance"/>
      <sheetName val="Presentacion"/>
      <sheetName val="Remolcadores"/>
      <sheetName val="Puertos"/>
      <sheetName val="Logistica"/>
      <sheetName val="Flujo"/>
      <sheetName val="Efectivo y Deuda Financiera"/>
      <sheetName val="indic financ"/>
    </sheetNames>
    <sheetDataSet>
      <sheetData sheetId="0"/>
      <sheetData sheetId="1"/>
      <sheetData sheetId="2">
        <row r="3">
          <cell r="V3" t="str">
            <v>Logística</v>
          </cell>
        </row>
        <row r="5">
          <cell r="V5">
            <v>11612.736627002199</v>
          </cell>
        </row>
        <row r="25">
          <cell r="BT25">
            <v>51334</v>
          </cell>
        </row>
      </sheetData>
      <sheetData sheetId="3"/>
      <sheetData sheetId="4">
        <row r="18">
          <cell r="O18">
            <v>57779.793271953451</v>
          </cell>
        </row>
      </sheetData>
      <sheetData sheetId="5">
        <row r="8">
          <cell r="C8">
            <v>147207</v>
          </cell>
        </row>
      </sheetData>
      <sheetData sheetId="6">
        <row r="4">
          <cell r="C4">
            <v>215553</v>
          </cell>
        </row>
      </sheetData>
      <sheetData sheetId="7">
        <row r="14">
          <cell r="K14">
            <v>-17659.969006196996</v>
          </cell>
        </row>
        <row r="50">
          <cell r="C50">
            <v>2756</v>
          </cell>
        </row>
        <row r="51">
          <cell r="C51">
            <v>15235.513627828501</v>
          </cell>
          <cell r="H51">
            <v>13104.227241217748</v>
          </cell>
          <cell r="I51">
            <v>13874.604028782252</v>
          </cell>
          <cell r="J51">
            <v>13958.793271953449</v>
          </cell>
        </row>
      </sheetData>
      <sheetData sheetId="8">
        <row r="5">
          <cell r="C5">
            <v>71189.425940000001</v>
          </cell>
        </row>
        <row r="8">
          <cell r="C8">
            <v>15248.103672475409</v>
          </cell>
        </row>
        <row r="10">
          <cell r="C10">
            <v>28888.853446083009</v>
          </cell>
        </row>
        <row r="17">
          <cell r="C17">
            <v>6598</v>
          </cell>
        </row>
        <row r="27">
          <cell r="D27">
            <v>46461</v>
          </cell>
        </row>
        <row r="30">
          <cell r="D30">
            <v>10298</v>
          </cell>
        </row>
        <row r="31">
          <cell r="D31">
            <v>17877</v>
          </cell>
        </row>
        <row r="34">
          <cell r="D34">
            <v>6930</v>
          </cell>
        </row>
        <row r="60">
          <cell r="C60">
            <v>27175</v>
          </cell>
          <cell r="G60">
            <v>25732</v>
          </cell>
          <cell r="H60">
            <v>26620</v>
          </cell>
          <cell r="I60">
            <v>26269</v>
          </cell>
        </row>
        <row r="64">
          <cell r="I64">
            <v>24896.308249999998</v>
          </cell>
        </row>
        <row r="67">
          <cell r="I67">
            <v>5155.3082499999982</v>
          </cell>
        </row>
        <row r="69">
          <cell r="I69">
            <v>10725.308249999998</v>
          </cell>
        </row>
        <row r="72">
          <cell r="I72">
            <v>1128</v>
          </cell>
        </row>
      </sheetData>
      <sheetData sheetId="9">
        <row r="5">
          <cell r="O5" t="str">
            <v>Chile</v>
          </cell>
        </row>
        <row r="71">
          <cell r="D71">
            <v>4212331.6082678996</v>
          </cell>
          <cell r="E71">
            <v>4133715.8306100001</v>
          </cell>
          <cell r="H71">
            <v>399121</v>
          </cell>
          <cell r="I71">
            <v>453572</v>
          </cell>
        </row>
        <row r="72">
          <cell r="D72">
            <v>4502137.0959999999</v>
          </cell>
          <cell r="E72">
            <v>5579783.2140000006</v>
          </cell>
          <cell r="H72">
            <v>362379</v>
          </cell>
          <cell r="I72">
            <v>470637</v>
          </cell>
        </row>
      </sheetData>
      <sheetData sheetId="10">
        <row r="13">
          <cell r="C13">
            <v>1527.2697329044975</v>
          </cell>
        </row>
        <row r="15">
          <cell r="C15">
            <v>2345.0054778934973</v>
          </cell>
        </row>
      </sheetData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del ejercicio"/>
    </sheetNames>
    <sheetDataSet>
      <sheetData sheetId="0">
        <row r="44">
          <cell r="C44">
            <v>2015</v>
          </cell>
          <cell r="D44">
            <v>2016</v>
          </cell>
          <cell r="E44">
            <v>2017</v>
          </cell>
          <cell r="F44">
            <v>2018</v>
          </cell>
          <cell r="G44">
            <v>2019</v>
          </cell>
        </row>
        <row r="45">
          <cell r="B45" t="str">
            <v>Resultado Operacional</v>
          </cell>
          <cell r="C45">
            <v>41.058999999999997</v>
          </cell>
          <cell r="D45">
            <v>40.792999999999999</v>
          </cell>
          <cell r="E45">
            <v>47.98</v>
          </cell>
          <cell r="F45">
            <v>74.733999999999995</v>
          </cell>
          <cell r="G45">
            <v>96.2</v>
          </cell>
        </row>
        <row r="46">
          <cell r="B46" t="str">
            <v>Mg Operacional</v>
          </cell>
          <cell r="C46">
            <v>9.6320902332542743E-2</v>
          </cell>
          <cell r="D46">
            <v>0.10355340515621984</v>
          </cell>
          <cell r="E46">
            <v>0.10255949861700717</v>
          </cell>
          <cell r="F46">
            <v>0.14486140724946694</v>
          </cell>
          <cell r="G46">
            <v>0.18157795394488488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ciones"/>
      <sheetName val="EERR"/>
      <sheetName val="NOTA6"/>
      <sheetName val="Highlights"/>
      <sheetName val="PRESENTACION"/>
      <sheetName val="Remolcadores"/>
      <sheetName val="Brasil"/>
      <sheetName val="Puertos"/>
      <sheetName val="Logistica"/>
      <sheetName val="Balance"/>
      <sheetName val="Flujo"/>
      <sheetName val="EBITDA"/>
      <sheetName val="volumenes "/>
      <sheetName val="Hoja1"/>
      <sheetName val="ingresos"/>
      <sheetName val="Indic Financieros"/>
    </sheetNames>
    <sheetDataSet>
      <sheetData sheetId="0"/>
      <sheetData sheetId="1"/>
      <sheetData sheetId="2"/>
      <sheetData sheetId="3"/>
      <sheetData sheetId="4"/>
      <sheetData sheetId="5">
        <row r="4">
          <cell r="M4">
            <v>81516</v>
          </cell>
          <cell r="N4">
            <v>77352</v>
          </cell>
        </row>
        <row r="22">
          <cell r="M22">
            <v>191151.04079886136</v>
          </cell>
        </row>
        <row r="25">
          <cell r="M25">
            <v>40791.712798861343</v>
          </cell>
          <cell r="V25">
            <v>3113037.9799999986</v>
          </cell>
        </row>
        <row r="26">
          <cell r="M26">
            <v>71306.56265385123</v>
          </cell>
        </row>
        <row r="29">
          <cell r="M29">
            <v>25517.623271953449</v>
          </cell>
        </row>
      </sheetData>
      <sheetData sheetId="6">
        <row r="53">
          <cell r="E53">
            <v>96772</v>
          </cell>
          <cell r="F53">
            <v>16154.709979999998</v>
          </cell>
        </row>
        <row r="56">
          <cell r="E56">
            <v>16389</v>
          </cell>
        </row>
        <row r="58">
          <cell r="E58">
            <v>37794</v>
          </cell>
          <cell r="F58">
            <v>6909.2229799999986</v>
          </cell>
        </row>
        <row r="59">
          <cell r="E59">
            <v>7561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D15">
            <v>17745610.319999997</v>
          </cell>
          <cell r="F15">
            <v>1728803</v>
          </cell>
          <cell r="G15">
            <v>1755836</v>
          </cell>
        </row>
        <row r="16">
          <cell r="D16">
            <v>21718256.359999999</v>
          </cell>
          <cell r="F16">
            <v>1708855</v>
          </cell>
          <cell r="G16">
            <v>1656215</v>
          </cell>
        </row>
        <row r="31">
          <cell r="H31">
            <v>17188881.506606501</v>
          </cell>
        </row>
        <row r="32">
          <cell r="H32">
            <v>20752927.960636798</v>
          </cell>
        </row>
      </sheetData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EERR ASOC."/>
      <sheetName val="Consolidado + VP (SM)"/>
    </sheetNames>
    <sheetDataSet>
      <sheetData sheetId="0">
        <row r="21">
          <cell r="F21">
            <v>20895895.620000001</v>
          </cell>
        </row>
        <row r="22">
          <cell r="F22">
            <v>16716040.918799199</v>
          </cell>
        </row>
        <row r="25">
          <cell r="F25">
            <v>2640175.5499999998</v>
          </cell>
        </row>
        <row r="40">
          <cell r="F40">
            <v>88208.110002500005</v>
          </cell>
        </row>
        <row r="43">
          <cell r="F43">
            <v>6562282.5347007997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SAAM"/>
      <sheetName val="Descripción Negocios"/>
      <sheetName val="EERR"/>
      <sheetName val="Balance"/>
      <sheetName val="Remolcadores"/>
      <sheetName val="Terminales Portuarios "/>
      <sheetName val="Logística"/>
      <sheetName val="Volúmenes Remolcadores"/>
      <sheetName val="Volúmenes Terminales Portuarios"/>
      <sheetName val="Volúmenes Logística"/>
      <sheetName val="Efectivo y Deuda Financie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G5">
            <v>30712</v>
          </cell>
          <cell r="L5">
            <v>29209.126596499998</v>
          </cell>
        </row>
      </sheetData>
      <sheetData sheetId="8">
        <row r="4">
          <cell r="G4">
            <v>15029864.481999999</v>
          </cell>
        </row>
        <row r="13">
          <cell r="G13">
            <v>20031990.749768559</v>
          </cell>
        </row>
        <row r="26">
          <cell r="G26">
            <v>1374571.0999999999</v>
          </cell>
        </row>
        <row r="35">
          <cell r="G35">
            <v>1640851</v>
          </cell>
        </row>
      </sheetData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SAAM"/>
      <sheetName val="Descripción Negocios"/>
      <sheetName val="EERR"/>
      <sheetName val="Balance"/>
      <sheetName val="Remolcadores"/>
      <sheetName val="Terminales Portuarios "/>
      <sheetName val="Logística"/>
      <sheetName val="Volúmenes Remolcadores"/>
      <sheetName val="Volúmenes Terminales Portuarios"/>
      <sheetName val="Volúmenes Logística"/>
      <sheetName val="Efectivo y Deuda Financiera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H6">
            <v>69256</v>
          </cell>
          <cell r="M6">
            <v>58735</v>
          </cell>
        </row>
        <row r="10">
          <cell r="H10">
            <v>-2196</v>
          </cell>
        </row>
        <row r="11">
          <cell r="H11">
            <v>3444.8556799997996</v>
          </cell>
        </row>
        <row r="15">
          <cell r="H15">
            <v>3778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ertura medios y bcos"/>
      <sheetName val="highlights"/>
      <sheetName val="NOTA6"/>
      <sheetName val="Indicadores"/>
      <sheetName val="flujo e indic"/>
      <sheetName val="Balance"/>
      <sheetName val="EERR"/>
      <sheetName val="Presentación"/>
      <sheetName val="Corporativo"/>
      <sheetName val="Remolcadores"/>
      <sheetName val="Puertos"/>
      <sheetName val="Logistica"/>
      <sheetName val="Hoja6"/>
      <sheetName val="Hoja1"/>
      <sheetName val="navieras"/>
      <sheetName val="volumenes"/>
      <sheetName val="estimaciones"/>
    </sheetNames>
    <sheetDataSet>
      <sheetData sheetId="0"/>
      <sheetData sheetId="1"/>
      <sheetData sheetId="2">
        <row r="5">
          <cell r="AT5">
            <v>11866</v>
          </cell>
        </row>
        <row r="6">
          <cell r="AT6">
            <v>-9761</v>
          </cell>
        </row>
        <row r="7">
          <cell r="AT7">
            <v>2105</v>
          </cell>
        </row>
        <row r="8">
          <cell r="AT8">
            <v>-1422</v>
          </cell>
        </row>
        <row r="9">
          <cell r="AT9">
            <v>683</v>
          </cell>
        </row>
        <row r="11">
          <cell r="AR11">
            <v>-132</v>
          </cell>
          <cell r="AT11">
            <v>305</v>
          </cell>
        </row>
        <row r="16">
          <cell r="AR16">
            <v>7359</v>
          </cell>
          <cell r="AT16">
            <v>1128</v>
          </cell>
        </row>
        <row r="17">
          <cell r="AR17">
            <v>145</v>
          </cell>
        </row>
        <row r="18">
          <cell r="AR18">
            <v>13263.792731592988</v>
          </cell>
          <cell r="AT18">
            <v>751.05875586750017</v>
          </cell>
        </row>
        <row r="19">
          <cell r="AR19">
            <v>28599.792731592985</v>
          </cell>
          <cell r="AT19">
            <v>1434.0587558674997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1" name="Tabla4" displayName="Tabla4" ref="B15:H27" headerRowCount="0" headerRowDxfId="75" dataDxfId="74" totalsRowDxfId="73">
  <tableColumns count="7">
    <tableColumn id="1" name="Columna1" totalsRowLabel="Total" headerRowDxfId="72" dataDxfId="71" totalsRowDxfId="70"/>
    <tableColumn id="2" name="Columna2" headerRowDxfId="69" dataDxfId="68" totalsRowDxfId="67"/>
    <tableColumn id="3" name="Columna3" headerRowDxfId="66" dataDxfId="65" totalsRowDxfId="64"/>
    <tableColumn id="4" name="Columna4" headerRowDxfId="63" dataDxfId="62" totalsRowDxfId="61"/>
    <tableColumn id="5" name="Columna5" headerRowDxfId="60" dataDxfId="59" dataCellStyle="Porcentaje"/>
    <tableColumn id="6" name="Columna6" headerRowDxfId="58" dataDxfId="57" totalsRowDxfId="56"/>
    <tableColumn id="7" name="Columna7" totalsRowFunction="count" headerRowDxfId="55" dataDxfId="54" totalsRowDxfId="5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7" displayName="Tabla7" ref="B36:H47" headerRowCount="0" totalsRowShown="0" headerRowDxfId="52" dataDxfId="51">
  <tableColumns count="7">
    <tableColumn id="1" name="Columna1" headerRowDxfId="50" dataDxfId="49"/>
    <tableColumn id="2" name="Columna2" headerRowDxfId="48" dataDxfId="47"/>
    <tableColumn id="3" name="Columna3" headerRowDxfId="46" dataDxfId="45"/>
    <tableColumn id="4" name="Columna4" headerRowDxfId="44" dataDxfId="43"/>
    <tableColumn id="5" name="Columna5" headerRowDxfId="42" dataDxfId="41" dataCellStyle="Porcentaje"/>
    <tableColumn id="6" name="Columna6" headerRowDxfId="40" dataDxfId="39"/>
    <tableColumn id="7" name="Columna7" headerRowDxfId="38" dataDxfId="3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74" displayName="Tabla74" ref="B5:N16" headerRowCount="0" totalsRowCount="1" headerRowDxfId="36" dataDxfId="35">
  <tableColumns count="13">
    <tableColumn id="1" name="Columna1" headerRowDxfId="34" dataDxfId="33" totalsRowDxfId="32"/>
    <tableColumn id="8" name="Columna8" headerRowDxfId="31" dataDxfId="30" totalsRowDxfId="29"/>
    <tableColumn id="2" name="Columna2" headerRowDxfId="28" dataDxfId="27" totalsRowDxfId="26"/>
    <tableColumn id="3" name="Columna3" headerRowDxfId="25" dataDxfId="24" totalsRowDxfId="23"/>
    <tableColumn id="4" name="Columna4" headerRowDxfId="22" dataDxfId="21" totalsRowDxfId="20" dataCellStyle="Porcentaje"/>
    <tableColumn id="5" name="Columna5" headerRowDxfId="19" dataDxfId="18" totalsRowDxfId="17" dataCellStyle="Porcentaje"/>
    <tableColumn id="6" name="Columna6" totalsRowLabel="Total" headerRowDxfId="16" totalsRowDxfId="15"/>
    <tableColumn id="7" name="Columna7" headerRowDxfId="14" dataDxfId="13"/>
    <tableColumn id="13" name="Columna13" headerRowDxfId="12" dataDxfId="11"/>
    <tableColumn id="9" name="Columna9" totalsRowFunction="custom" headerRowDxfId="10" dataDxfId="9" totalsRowDxfId="8">
      <totalsRowFormula>+SUM(K6:K15)</totalsRowFormula>
    </tableColumn>
    <tableColumn id="10" name="Columna10" totalsRowFunction="custom" headerRowDxfId="7" dataDxfId="6" totalsRowDxfId="5">
      <totalsRowFormula>+SUM(L6:L15)</totalsRowFormula>
    </tableColumn>
    <tableColumn id="11" name="Columna11" headerRowDxfId="4" dataDxfId="3" totalsRowDxfId="2"/>
    <tableColumn id="12" name="Columna12" headerRowDxfId="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0.bin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4.bin"/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6.bin"/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8.bin"/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0.bin"/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2.bin"/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12.bin"/><Relationship Id="rId1" Type="http://schemas.openxmlformats.org/officeDocument/2006/relationships/customProperty" Target="../customProperty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14.bin"/><Relationship Id="rId1" Type="http://schemas.openxmlformats.org/officeDocument/2006/relationships/customProperty" Target="../customProperty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6.bin"/><Relationship Id="rId5" Type="http://schemas.openxmlformats.org/officeDocument/2006/relationships/table" Target="../tables/table3.xml"/><Relationship Id="rId4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18.bin"/><Relationship Id="rId1" Type="http://schemas.openxmlformats.org/officeDocument/2006/relationships/customProperty" Target="../customProperty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1"/>
  <sheetViews>
    <sheetView showGridLines="0" tabSelected="1" zoomScale="85" zoomScaleNormal="85" workbookViewId="0">
      <selection activeCell="B59" sqref="B59"/>
    </sheetView>
  </sheetViews>
  <sheetFormatPr baseColWidth="10" defaultRowHeight="15"/>
  <cols>
    <col min="1" max="1" width="5.7109375" customWidth="1"/>
    <col min="2" max="2" width="23.28515625" style="29" customWidth="1"/>
    <col min="3" max="3" width="11.42578125" style="29" customWidth="1"/>
    <col min="4" max="4" width="36" style="29" customWidth="1"/>
    <col min="5" max="6" width="12.7109375" style="29" customWidth="1"/>
    <col min="7" max="7" width="28.42578125" style="29" customWidth="1"/>
    <col min="8" max="8" width="53.140625" style="29" customWidth="1"/>
  </cols>
  <sheetData>
    <row r="2" spans="2:8">
      <c r="B2" s="3" t="s">
        <v>2</v>
      </c>
      <c r="C2" s="4"/>
      <c r="D2" s="4"/>
      <c r="E2" s="4"/>
      <c r="F2" s="4"/>
      <c r="G2" s="4"/>
      <c r="H2" s="4"/>
    </row>
    <row r="3" spans="2:8">
      <c r="B3" s="4"/>
      <c r="C3" s="4"/>
      <c r="D3" s="4"/>
      <c r="E3" s="4"/>
      <c r="F3" s="4"/>
      <c r="G3" s="4"/>
      <c r="H3" s="4"/>
    </row>
    <row r="4" spans="2:8">
      <c r="B4" s="5" t="s">
        <v>3</v>
      </c>
      <c r="C4" s="4"/>
      <c r="D4" s="4"/>
      <c r="E4" s="4"/>
      <c r="F4" s="4"/>
      <c r="G4" s="4"/>
      <c r="H4" s="4"/>
    </row>
    <row r="5" spans="2:8">
      <c r="B5" s="4"/>
      <c r="C5" s="4"/>
      <c r="D5" s="4"/>
      <c r="E5" s="4"/>
      <c r="F5" s="4"/>
      <c r="G5" s="4"/>
      <c r="H5" s="4"/>
    </row>
    <row r="6" spans="2:8">
      <c r="B6" s="4"/>
      <c r="C6" s="4"/>
      <c r="D6" s="4"/>
      <c r="E6" s="4"/>
      <c r="F6" s="4"/>
      <c r="G6" s="4"/>
      <c r="H6" s="4"/>
    </row>
    <row r="7" spans="2:8">
      <c r="B7" s="6" t="s">
        <v>4</v>
      </c>
      <c r="C7" s="7"/>
      <c r="D7" s="212" t="s">
        <v>5</v>
      </c>
      <c r="E7" s="212"/>
      <c r="F7" s="212"/>
      <c r="G7" s="4"/>
      <c r="H7" s="4"/>
    </row>
    <row r="8" spans="2:8">
      <c r="B8" s="8" t="s">
        <v>1</v>
      </c>
      <c r="C8" s="9"/>
      <c r="D8" s="9" t="s">
        <v>6</v>
      </c>
      <c r="E8" s="9"/>
      <c r="F8" s="10"/>
      <c r="G8" s="4"/>
      <c r="H8" s="4"/>
    </row>
    <row r="9" spans="2:8">
      <c r="B9" s="11" t="s">
        <v>0</v>
      </c>
      <c r="C9" s="12"/>
      <c r="D9" s="12" t="s">
        <v>7</v>
      </c>
      <c r="E9" s="12"/>
      <c r="F9" s="13"/>
      <c r="G9" s="4"/>
      <c r="H9" s="4"/>
    </row>
    <row r="10" spans="2:8">
      <c r="B10" s="8" t="s">
        <v>8</v>
      </c>
      <c r="C10" s="9"/>
      <c r="D10" s="9" t="s">
        <v>9</v>
      </c>
      <c r="E10" s="9"/>
      <c r="F10" s="10"/>
      <c r="G10" s="4"/>
      <c r="H10" s="4"/>
    </row>
    <row r="11" spans="2:8">
      <c r="B11" s="4"/>
      <c r="C11" s="4"/>
      <c r="D11" s="4"/>
      <c r="E11" s="4"/>
      <c r="F11" s="4"/>
      <c r="G11" s="4"/>
      <c r="H11" s="4"/>
    </row>
    <row r="12" spans="2:8">
      <c r="B12" s="4"/>
      <c r="C12" s="4"/>
      <c r="D12" s="4"/>
      <c r="E12" s="4"/>
      <c r="F12" s="4"/>
      <c r="G12" s="4"/>
      <c r="H12" s="4"/>
    </row>
    <row r="13" spans="2:8">
      <c r="B13" s="14" t="s">
        <v>10</v>
      </c>
      <c r="C13" s="15"/>
      <c r="D13" s="15"/>
      <c r="E13" s="15"/>
      <c r="F13" s="15"/>
      <c r="G13" s="15"/>
      <c r="H13" s="15"/>
    </row>
    <row r="15" spans="2:8">
      <c r="B15" s="16" t="s">
        <v>11</v>
      </c>
      <c r="C15" s="16"/>
      <c r="D15" s="16"/>
      <c r="E15" s="16"/>
      <c r="F15" s="17" t="s">
        <v>12</v>
      </c>
      <c r="G15" s="16" t="s">
        <v>13</v>
      </c>
      <c r="H15" s="16"/>
    </row>
    <row r="16" spans="2:8">
      <c r="B16" s="15" t="s">
        <v>14</v>
      </c>
      <c r="C16" s="15"/>
      <c r="D16" s="15"/>
      <c r="E16" s="18" t="s">
        <v>15</v>
      </c>
      <c r="F16" s="19">
        <v>1</v>
      </c>
      <c r="G16" s="18" t="s">
        <v>16</v>
      </c>
      <c r="H16" s="18"/>
    </row>
    <row r="17" spans="2:8">
      <c r="B17" s="15" t="s">
        <v>17</v>
      </c>
      <c r="C17" s="15"/>
      <c r="D17" s="15"/>
      <c r="E17" s="18" t="s">
        <v>15</v>
      </c>
      <c r="F17" s="19">
        <v>1</v>
      </c>
      <c r="G17" s="18" t="s">
        <v>18</v>
      </c>
      <c r="H17" s="18"/>
    </row>
    <row r="18" spans="2:8">
      <c r="B18" s="15" t="s">
        <v>19</v>
      </c>
      <c r="C18" s="15"/>
      <c r="D18" s="15"/>
      <c r="E18" s="18" t="s">
        <v>15</v>
      </c>
      <c r="F18" s="19">
        <v>1</v>
      </c>
      <c r="G18" s="18" t="s">
        <v>18</v>
      </c>
      <c r="H18" s="18"/>
    </row>
    <row r="19" spans="2:8">
      <c r="B19" s="15" t="s">
        <v>20</v>
      </c>
      <c r="C19" s="15"/>
      <c r="D19" s="18"/>
      <c r="E19" s="18" t="s">
        <v>15</v>
      </c>
      <c r="F19" s="19">
        <v>1</v>
      </c>
      <c r="G19" s="18" t="s">
        <v>18</v>
      </c>
      <c r="H19" s="18"/>
    </row>
    <row r="20" spans="2:8">
      <c r="B20" s="15" t="s">
        <v>21</v>
      </c>
      <c r="C20" s="15"/>
      <c r="D20" s="18"/>
      <c r="E20" s="18" t="s">
        <v>15</v>
      </c>
      <c r="F20" s="19">
        <v>1</v>
      </c>
      <c r="G20" s="18" t="s">
        <v>22</v>
      </c>
      <c r="H20" s="18"/>
    </row>
    <row r="21" spans="2:8">
      <c r="B21" s="15" t="s">
        <v>23</v>
      </c>
      <c r="C21" s="15"/>
      <c r="D21" s="15"/>
      <c r="E21" s="18" t="s">
        <v>15</v>
      </c>
      <c r="F21" s="19">
        <v>1</v>
      </c>
      <c r="G21" s="18" t="s">
        <v>18</v>
      </c>
      <c r="H21" s="18"/>
    </row>
    <row r="22" spans="2:8">
      <c r="B22" s="18" t="s">
        <v>24</v>
      </c>
      <c r="C22" s="18"/>
      <c r="D22" s="15"/>
      <c r="E22" s="18" t="s">
        <v>15</v>
      </c>
      <c r="F22" s="19">
        <v>0.7</v>
      </c>
      <c r="G22" s="18" t="s">
        <v>18</v>
      </c>
      <c r="H22" s="18"/>
    </row>
    <row r="23" spans="2:8">
      <c r="B23" s="18" t="s">
        <v>25</v>
      </c>
      <c r="C23" s="18"/>
      <c r="D23" s="20"/>
      <c r="E23" s="18" t="s">
        <v>15</v>
      </c>
      <c r="F23" s="19">
        <v>1</v>
      </c>
      <c r="G23" s="18" t="s">
        <v>18</v>
      </c>
      <c r="H23" s="15"/>
    </row>
    <row r="24" spans="2:8">
      <c r="B24" s="20" t="s">
        <v>26</v>
      </c>
      <c r="C24" s="20"/>
      <c r="D24" s="20"/>
      <c r="E24" s="18" t="s">
        <v>15</v>
      </c>
      <c r="F24" s="19">
        <v>1</v>
      </c>
      <c r="G24" s="18" t="s">
        <v>18</v>
      </c>
      <c r="H24" s="18"/>
    </row>
    <row r="25" spans="2:8">
      <c r="B25" s="15" t="s">
        <v>160</v>
      </c>
      <c r="C25" s="15"/>
      <c r="D25" s="20"/>
      <c r="E25" s="18" t="s">
        <v>15</v>
      </c>
      <c r="F25" s="19">
        <v>1</v>
      </c>
      <c r="G25" s="18" t="s">
        <v>16</v>
      </c>
      <c r="H25" s="18"/>
    </row>
    <row r="26" spans="2:8">
      <c r="B26" s="15" t="s">
        <v>28</v>
      </c>
      <c r="C26" s="15"/>
      <c r="D26" s="20"/>
      <c r="E26" s="18" t="s">
        <v>27</v>
      </c>
      <c r="F26" s="19">
        <v>0.4</v>
      </c>
      <c r="G26" s="18" t="s">
        <v>18</v>
      </c>
      <c r="H26" s="18"/>
    </row>
    <row r="27" spans="2:8">
      <c r="B27" s="15" t="s">
        <v>29</v>
      </c>
      <c r="C27" s="15"/>
      <c r="D27" s="20"/>
      <c r="E27" s="18" t="s">
        <v>27</v>
      </c>
      <c r="F27" s="19">
        <v>0.25</v>
      </c>
      <c r="G27" s="18" t="s">
        <v>30</v>
      </c>
      <c r="H27" s="18"/>
    </row>
    <row r="28" spans="2:8" ht="2.1" customHeight="1">
      <c r="B28" s="15"/>
      <c r="C28" s="15"/>
      <c r="D28" s="20"/>
      <c r="E28" s="18"/>
      <c r="F28" s="19"/>
      <c r="G28" s="18"/>
      <c r="H28" s="18"/>
    </row>
    <row r="29" spans="2:8">
      <c r="B29" s="20" t="s">
        <v>159</v>
      </c>
      <c r="C29" s="20"/>
      <c r="D29" s="20"/>
      <c r="E29" s="20"/>
      <c r="F29" s="20"/>
      <c r="G29" s="20"/>
      <c r="H29" s="20"/>
    </row>
    <row r="30" spans="2:8">
      <c r="B30" s="20"/>
      <c r="C30" s="20"/>
      <c r="D30" s="20"/>
      <c r="E30" s="20"/>
      <c r="F30" s="20"/>
      <c r="G30" s="20"/>
      <c r="H30" s="20"/>
    </row>
    <row r="31" spans="2:8">
      <c r="B31" s="20"/>
      <c r="C31" s="20"/>
      <c r="D31" s="20"/>
      <c r="E31" s="20"/>
      <c r="F31" s="20"/>
      <c r="G31" s="20"/>
      <c r="H31" s="20"/>
    </row>
    <row r="32" spans="2:8">
      <c r="B32" s="20"/>
      <c r="C32" s="20"/>
      <c r="D32" s="20"/>
      <c r="E32" s="20"/>
      <c r="F32" s="20"/>
      <c r="G32" s="20"/>
      <c r="H32" s="20"/>
    </row>
    <row r="33" spans="2:8">
      <c r="B33" s="20"/>
      <c r="C33" s="20"/>
      <c r="D33" s="20"/>
      <c r="E33" s="20"/>
      <c r="F33" s="20"/>
      <c r="G33" s="20"/>
      <c r="H33" s="20"/>
    </row>
    <row r="34" spans="2:8">
      <c r="B34" s="14" t="s">
        <v>31</v>
      </c>
      <c r="C34" s="15"/>
      <c r="D34" s="15"/>
      <c r="E34" s="15"/>
      <c r="F34" s="15"/>
      <c r="G34" s="15"/>
      <c r="H34" s="20"/>
    </row>
    <row r="36" spans="2:8">
      <c r="B36" s="16" t="s">
        <v>11</v>
      </c>
      <c r="C36" s="16"/>
      <c r="D36" s="16" t="s">
        <v>32</v>
      </c>
      <c r="E36" s="16"/>
      <c r="F36" s="17" t="s">
        <v>12</v>
      </c>
      <c r="G36" s="16" t="s">
        <v>33</v>
      </c>
      <c r="H36" s="16" t="s">
        <v>34</v>
      </c>
    </row>
    <row r="37" spans="2:8">
      <c r="B37" s="15" t="s">
        <v>20</v>
      </c>
      <c r="C37" s="15" t="s">
        <v>35</v>
      </c>
      <c r="D37" s="15" t="s">
        <v>36</v>
      </c>
      <c r="E37" s="18" t="s">
        <v>15</v>
      </c>
      <c r="F37" s="19">
        <v>1</v>
      </c>
      <c r="G37" s="18" t="s">
        <v>37</v>
      </c>
      <c r="H37" s="20">
        <v>2030</v>
      </c>
    </row>
    <row r="38" spans="2:8">
      <c r="B38" s="15" t="s">
        <v>20</v>
      </c>
      <c r="C38" s="15" t="s">
        <v>38</v>
      </c>
      <c r="D38" s="15" t="s">
        <v>39</v>
      </c>
      <c r="E38" s="18" t="s">
        <v>27</v>
      </c>
      <c r="F38" s="19">
        <v>0.5</v>
      </c>
      <c r="G38" s="18" t="s">
        <v>37</v>
      </c>
      <c r="H38" s="18" t="s">
        <v>40</v>
      </c>
    </row>
    <row r="39" spans="2:8">
      <c r="B39" s="15" t="s">
        <v>20</v>
      </c>
      <c r="C39" s="15" t="s">
        <v>41</v>
      </c>
      <c r="D39" s="18" t="s">
        <v>42</v>
      </c>
      <c r="E39" s="18" t="s">
        <v>27</v>
      </c>
      <c r="F39" s="19">
        <v>0.5</v>
      </c>
      <c r="G39" s="18" t="s">
        <v>37</v>
      </c>
      <c r="H39" s="20">
        <v>2029</v>
      </c>
    </row>
    <row r="40" spans="2:8">
      <c r="B40" s="15" t="s">
        <v>20</v>
      </c>
      <c r="C40" s="18" t="s">
        <v>43</v>
      </c>
      <c r="D40" s="18" t="s">
        <v>44</v>
      </c>
      <c r="E40" s="18" t="s">
        <v>27</v>
      </c>
      <c r="F40" s="19">
        <v>0.35</v>
      </c>
      <c r="G40" s="18" t="s">
        <v>45</v>
      </c>
      <c r="H40" s="20">
        <v>2033</v>
      </c>
    </row>
    <row r="41" spans="2:8">
      <c r="B41" s="15" t="s">
        <v>20</v>
      </c>
      <c r="C41" s="20" t="s">
        <v>46</v>
      </c>
      <c r="D41" s="18" t="s">
        <v>47</v>
      </c>
      <c r="E41" s="18" t="s">
        <v>27</v>
      </c>
      <c r="F41" s="19">
        <v>0.5</v>
      </c>
      <c r="G41" s="18" t="s">
        <v>48</v>
      </c>
      <c r="H41" s="18" t="s">
        <v>49</v>
      </c>
    </row>
    <row r="42" spans="2:8">
      <c r="B42" s="18" t="s">
        <v>23</v>
      </c>
      <c r="C42" s="15" t="s">
        <v>50</v>
      </c>
      <c r="D42" s="18" t="s">
        <v>51</v>
      </c>
      <c r="E42" s="18" t="s">
        <v>15</v>
      </c>
      <c r="F42" s="19">
        <v>1</v>
      </c>
      <c r="G42" s="18" t="s">
        <v>37</v>
      </c>
      <c r="H42" s="20" t="s">
        <v>284</v>
      </c>
    </row>
    <row r="43" spans="2:8">
      <c r="B43" s="18" t="s">
        <v>52</v>
      </c>
      <c r="C43" s="15" t="s">
        <v>53</v>
      </c>
      <c r="D43" s="18" t="s">
        <v>54</v>
      </c>
      <c r="E43" s="18" t="s">
        <v>15</v>
      </c>
      <c r="F43" s="19">
        <v>1</v>
      </c>
      <c r="G43" s="18" t="s">
        <v>55</v>
      </c>
      <c r="H43" s="18" t="s">
        <v>56</v>
      </c>
    </row>
    <row r="44" spans="2:8">
      <c r="B44" s="18" t="s">
        <v>57</v>
      </c>
      <c r="C44" s="15" t="s">
        <v>58</v>
      </c>
      <c r="D44" s="18" t="s">
        <v>59</v>
      </c>
      <c r="E44" s="18" t="s">
        <v>27</v>
      </c>
      <c r="F44" s="19">
        <v>0.33329999999999999</v>
      </c>
      <c r="G44" s="18" t="s">
        <v>48</v>
      </c>
      <c r="H44" s="18" t="s">
        <v>49</v>
      </c>
    </row>
    <row r="45" spans="2:8">
      <c r="B45" s="18" t="s">
        <v>60</v>
      </c>
      <c r="C45" s="15" t="s">
        <v>61</v>
      </c>
      <c r="D45" s="18" t="s">
        <v>62</v>
      </c>
      <c r="E45" s="18" t="s">
        <v>15</v>
      </c>
      <c r="F45" s="19">
        <v>0.7</v>
      </c>
      <c r="G45" s="18" t="s">
        <v>37</v>
      </c>
      <c r="H45" s="18" t="s">
        <v>63</v>
      </c>
    </row>
    <row r="46" spans="2:8">
      <c r="B46" s="18" t="s">
        <v>25</v>
      </c>
      <c r="C46" s="15" t="s">
        <v>64</v>
      </c>
      <c r="D46" s="18" t="s">
        <v>65</v>
      </c>
      <c r="E46" s="18" t="s">
        <v>15</v>
      </c>
      <c r="F46" s="19">
        <v>0.51</v>
      </c>
      <c r="G46" s="18" t="s">
        <v>45</v>
      </c>
      <c r="H46" s="18">
        <v>2026</v>
      </c>
    </row>
    <row r="47" spans="2:8">
      <c r="B47" s="18"/>
      <c r="C47" s="15"/>
      <c r="D47" s="21"/>
      <c r="E47" s="18"/>
      <c r="F47" s="19"/>
      <c r="G47" s="18"/>
      <c r="H47" s="21"/>
    </row>
    <row r="48" spans="2:8">
      <c r="B48" s="15"/>
      <c r="C48" s="15"/>
      <c r="D48" s="20"/>
      <c r="E48" s="18"/>
      <c r="F48" s="18"/>
      <c r="G48" s="18"/>
      <c r="H48" s="20"/>
    </row>
    <row r="49" spans="2:8">
      <c r="B49" s="14" t="s">
        <v>66</v>
      </c>
      <c r="C49" s="15"/>
      <c r="D49"/>
      <c r="E49" s="15"/>
      <c r="F49" s="15"/>
      <c r="G49" s="15"/>
      <c r="H49" s="20"/>
    </row>
    <row r="50" spans="2:8">
      <c r="B50" s="15"/>
      <c r="C50" s="15"/>
      <c r="D50" s="15"/>
      <c r="E50" s="15"/>
      <c r="F50" s="15"/>
      <c r="G50" s="15"/>
      <c r="H50" s="20"/>
    </row>
    <row r="51" spans="2:8" ht="15" customHeight="1">
      <c r="B51" s="6" t="s">
        <v>11</v>
      </c>
      <c r="C51" s="7"/>
      <c r="D51" s="7" t="s">
        <v>32</v>
      </c>
      <c r="E51" s="7"/>
      <c r="F51" s="22" t="s">
        <v>12</v>
      </c>
      <c r="G51" s="7" t="s">
        <v>13</v>
      </c>
      <c r="H51" s="23"/>
    </row>
    <row r="52" spans="2:8" ht="15" customHeight="1">
      <c r="B52" s="8" t="s">
        <v>20</v>
      </c>
      <c r="C52" s="9"/>
      <c r="D52" s="9" t="s">
        <v>67</v>
      </c>
      <c r="E52" s="9" t="s">
        <v>15</v>
      </c>
      <c r="F52" s="24">
        <v>1</v>
      </c>
      <c r="G52" s="9" t="s">
        <v>148</v>
      </c>
      <c r="H52" s="25"/>
    </row>
    <row r="53" spans="2:8" ht="15" customHeight="1">
      <c r="B53" s="11" t="s">
        <v>21</v>
      </c>
      <c r="C53" s="12"/>
      <c r="D53" s="12" t="s">
        <v>68</v>
      </c>
      <c r="E53" s="12" t="s">
        <v>27</v>
      </c>
      <c r="F53" s="26">
        <v>0.75</v>
      </c>
      <c r="G53" s="12" t="s">
        <v>148</v>
      </c>
      <c r="H53" s="27"/>
    </row>
    <row r="54" spans="2:8" ht="15" customHeight="1">
      <c r="B54" s="8" t="s">
        <v>20</v>
      </c>
      <c r="C54" s="9"/>
      <c r="D54" s="9" t="s">
        <v>69</v>
      </c>
      <c r="E54" s="9" t="s">
        <v>27</v>
      </c>
      <c r="F54" s="24">
        <v>0.5</v>
      </c>
      <c r="G54" s="9" t="s">
        <v>70</v>
      </c>
      <c r="H54" s="25"/>
    </row>
    <row r="55" spans="2:8" ht="15" customHeight="1">
      <c r="B55" s="11" t="s">
        <v>20</v>
      </c>
      <c r="C55" s="12"/>
      <c r="D55" s="12" t="s">
        <v>71</v>
      </c>
      <c r="E55" s="12" t="s">
        <v>27</v>
      </c>
      <c r="F55" s="26">
        <v>0.5</v>
      </c>
      <c r="G55" s="12" t="s">
        <v>147</v>
      </c>
      <c r="H55" s="27"/>
    </row>
    <row r="56" spans="2:8" ht="15" customHeight="1">
      <c r="B56" s="8" t="s">
        <v>23</v>
      </c>
      <c r="C56" s="9"/>
      <c r="D56" s="9" t="s">
        <v>71</v>
      </c>
      <c r="E56" s="9" t="s">
        <v>27</v>
      </c>
      <c r="F56" s="26">
        <v>0.5</v>
      </c>
      <c r="G56" s="9" t="s">
        <v>147</v>
      </c>
      <c r="H56" s="25"/>
    </row>
    <row r="57" spans="2:8" ht="15" customHeight="1">
      <c r="B57" s="11" t="s">
        <v>57</v>
      </c>
      <c r="C57" s="12"/>
      <c r="D57" s="12" t="s">
        <v>71</v>
      </c>
      <c r="E57" s="12" t="s">
        <v>27</v>
      </c>
      <c r="F57" s="26">
        <v>0.5</v>
      </c>
      <c r="G57" s="12" t="s">
        <v>147</v>
      </c>
      <c r="H57" s="27"/>
    </row>
    <row r="59" spans="2:8" ht="15" customHeight="1">
      <c r="B59" s="28" t="s">
        <v>150</v>
      </c>
    </row>
    <row r="60" spans="2:8" ht="15" customHeight="1">
      <c r="B60" s="213" t="s">
        <v>72</v>
      </c>
      <c r="C60" s="213"/>
      <c r="D60" s="213"/>
      <c r="E60" s="213"/>
      <c r="F60" s="213"/>
      <c r="G60" s="213"/>
      <c r="H60" s="213"/>
    </row>
    <row r="61" spans="2:8">
      <c r="B61" s="213"/>
      <c r="C61" s="213"/>
      <c r="D61" s="213"/>
      <c r="E61" s="213"/>
      <c r="F61" s="213"/>
      <c r="G61" s="213"/>
      <c r="H61" s="213"/>
    </row>
  </sheetData>
  <mergeCells count="2">
    <mergeCell ref="D7:F7"/>
    <mergeCell ref="B60:H61"/>
  </mergeCells>
  <hyperlinks>
    <hyperlink ref="B2" location="SMSAAM!A1" display="Índice"/>
  </hyperlink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tableParts count="2">
    <tablePart r:id="rId4"/>
    <tablePart r:id="rId5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1"/>
  <sheetViews>
    <sheetView showGridLines="0" topLeftCell="B1" zoomScale="110" zoomScaleNormal="110" workbookViewId="0">
      <pane xSplit="1" ySplit="3" topLeftCell="C4" activePane="bottomRight" state="frozen"/>
      <selection activeCell="B1" sqref="B1"/>
      <selection pane="topRight" activeCell="C1" sqref="C1"/>
      <selection pane="bottomLeft" activeCell="B5" sqref="B5"/>
      <selection pane="bottomRight" activeCell="J11" sqref="J11"/>
    </sheetView>
  </sheetViews>
  <sheetFormatPr baseColWidth="10" defaultRowHeight="15"/>
  <cols>
    <col min="1" max="1" width="5.7109375" customWidth="1"/>
    <col min="2" max="2" width="40" customWidth="1"/>
  </cols>
  <sheetData>
    <row r="1" spans="2:10">
      <c r="B1" s="30" t="s">
        <v>2</v>
      </c>
    </row>
    <row r="3" spans="2:10">
      <c r="B3" s="58" t="s">
        <v>152</v>
      </c>
      <c r="C3" s="115" t="s">
        <v>161</v>
      </c>
      <c r="D3" s="115" t="s">
        <v>162</v>
      </c>
      <c r="E3" s="115" t="s">
        <v>149</v>
      </c>
      <c r="F3" s="198" t="s">
        <v>279</v>
      </c>
      <c r="G3" s="115" t="s">
        <v>165</v>
      </c>
      <c r="H3" s="115" t="s">
        <v>275</v>
      </c>
      <c r="I3" s="115" t="s">
        <v>278</v>
      </c>
      <c r="J3" s="198" t="s">
        <v>280</v>
      </c>
    </row>
    <row r="4" spans="2:10">
      <c r="B4" s="63" t="s">
        <v>116</v>
      </c>
      <c r="C4" s="64">
        <v>46461</v>
      </c>
      <c r="D4" s="64">
        <v>47215.923280000003</v>
      </c>
      <c r="E4" s="64">
        <v>50545.076719999997</v>
      </c>
      <c r="F4" s="64">
        <f>+C4+D4+E4</f>
        <v>144222</v>
      </c>
      <c r="G4" s="64">
        <v>71189.425940000001</v>
      </c>
      <c r="H4" s="64">
        <v>69628.574059999999</v>
      </c>
      <c r="I4" s="64">
        <v>65732</v>
      </c>
      <c r="J4" s="64">
        <f>+G4+H4+I4</f>
        <v>206550</v>
      </c>
    </row>
    <row r="5" spans="2:10">
      <c r="B5" s="28" t="s">
        <v>76</v>
      </c>
      <c r="C5" s="90">
        <v>-30953</v>
      </c>
      <c r="D5" s="90">
        <v>-32424.10269049037</v>
      </c>
      <c r="E5" s="90">
        <v>-33184.89730950963</v>
      </c>
      <c r="F5" s="90">
        <f>+C5+D5+E5</f>
        <v>-96562</v>
      </c>
      <c r="G5" s="90">
        <v>-47769.058223607593</v>
      </c>
      <c r="H5" s="90">
        <v>-41537.941776392407</v>
      </c>
      <c r="I5" s="62">
        <v>-43482</v>
      </c>
      <c r="J5" s="90">
        <f>+G5+H5+I5</f>
        <v>-132789</v>
      </c>
    </row>
    <row r="6" spans="2:10">
      <c r="B6" s="70" t="s">
        <v>117</v>
      </c>
      <c r="C6" s="99">
        <v>15508</v>
      </c>
      <c r="D6" s="99">
        <v>14791.820589509633</v>
      </c>
      <c r="E6" s="99">
        <v>17360.179410490367</v>
      </c>
      <c r="F6" s="99">
        <f>+C6+D6+E6</f>
        <v>47660</v>
      </c>
      <c r="G6" s="99">
        <v>23420.367716392408</v>
      </c>
      <c r="H6" s="99">
        <v>28090.632283607592</v>
      </c>
      <c r="I6" s="210">
        <v>22250</v>
      </c>
      <c r="J6" s="99">
        <f>+G6+H6+I6</f>
        <v>73761</v>
      </c>
    </row>
    <row r="7" spans="2:10">
      <c r="B7" s="28" t="s">
        <v>78</v>
      </c>
      <c r="C7" s="90">
        <v>-5210</v>
      </c>
      <c r="D7" s="90">
        <v>-5061</v>
      </c>
      <c r="E7" s="90">
        <v>-4688</v>
      </c>
      <c r="F7" s="90">
        <f>+C7+D7+E7</f>
        <v>-14959</v>
      </c>
      <c r="G7" s="90">
        <v>-8172.264043917</v>
      </c>
      <c r="H7" s="90">
        <v>-9490.7359560830009</v>
      </c>
      <c r="I7" s="62">
        <v>-6914</v>
      </c>
      <c r="J7" s="90">
        <f>+G7+H7+I7</f>
        <v>-24577</v>
      </c>
    </row>
    <row r="8" spans="2:10">
      <c r="B8" s="63" t="s">
        <v>118</v>
      </c>
      <c r="C8" s="100">
        <v>10298</v>
      </c>
      <c r="D8" s="100">
        <v>9730.8205895096326</v>
      </c>
      <c r="E8" s="100">
        <v>12672.179410490367</v>
      </c>
      <c r="F8" s="100">
        <f>+C8+D8+E8</f>
        <v>32701</v>
      </c>
      <c r="G8" s="100">
        <v>15248.103672475409</v>
      </c>
      <c r="H8" s="100">
        <v>18599.896327524591</v>
      </c>
      <c r="I8" s="64">
        <v>15336</v>
      </c>
      <c r="J8" s="100">
        <f>+G8+H8+I8</f>
        <v>49184</v>
      </c>
    </row>
    <row r="9" spans="2:10">
      <c r="B9" s="70" t="s">
        <v>92</v>
      </c>
      <c r="C9" s="117">
        <v>17877</v>
      </c>
      <c r="D9" s="117">
        <v>17356.533593333334</v>
      </c>
      <c r="E9" s="117">
        <v>20221.666244556567</v>
      </c>
      <c r="F9" s="117">
        <f>+C9+D9+E9</f>
        <v>55455.199837889901</v>
      </c>
      <c r="G9" s="117">
        <v>28888.853446083009</v>
      </c>
      <c r="H9" s="117">
        <v>32135.007793885998</v>
      </c>
      <c r="I9" s="117">
        <f>+[7]NOTA6!$AR$19</f>
        <v>28599.792731592985</v>
      </c>
      <c r="J9" s="117">
        <f>+G9+H9+I9</f>
        <v>89623.653971561987</v>
      </c>
    </row>
    <row r="10" spans="2:10">
      <c r="B10" s="28" t="s">
        <v>119</v>
      </c>
      <c r="C10" s="102">
        <v>7579</v>
      </c>
      <c r="D10" s="102">
        <v>7625.713003823701</v>
      </c>
      <c r="E10" s="102">
        <v>7549.4868340661997</v>
      </c>
      <c r="F10" s="102">
        <f>+C10+D10+E10</f>
        <v>22754.199837889901</v>
      </c>
      <c r="G10" s="102">
        <v>13640.7497736076</v>
      </c>
      <c r="H10" s="102">
        <v>13535.111466361399</v>
      </c>
      <c r="I10" s="102">
        <f>+[7]NOTA6!$AR$18</f>
        <v>13263.792731592988</v>
      </c>
      <c r="J10" s="102">
        <f>+G10+H10+I10</f>
        <v>40439.653971561987</v>
      </c>
    </row>
    <row r="11" spans="2:10">
      <c r="B11" s="28" t="s">
        <v>120</v>
      </c>
      <c r="C11" s="101">
        <f t="shared" ref="C11:I11" si="0">+C9/C4</f>
        <v>0.38477432685478141</v>
      </c>
      <c r="D11" s="101">
        <f t="shared" si="0"/>
        <v>0.36759915697095591</v>
      </c>
      <c r="E11" s="101">
        <f t="shared" si="0"/>
        <v>0.40007192701628902</v>
      </c>
      <c r="F11" s="101">
        <f>+F9/F4</f>
        <v>0.38451276391874956</v>
      </c>
      <c r="G11" s="101">
        <f t="shared" si="0"/>
        <v>0.40580259026714394</v>
      </c>
      <c r="H11" s="101">
        <f t="shared" si="0"/>
        <v>0.46152040635206421</v>
      </c>
      <c r="I11" s="101">
        <f t="shared" si="0"/>
        <v>0.43509695021592198</v>
      </c>
      <c r="J11" s="101">
        <f>+J9/J4</f>
        <v>0.43390778974370364</v>
      </c>
    </row>
    <row r="12" spans="2:10">
      <c r="B12" s="118" t="s">
        <v>164</v>
      </c>
      <c r="C12" s="90">
        <v>1138</v>
      </c>
      <c r="D12" s="90">
        <v>1610.8433614320002</v>
      </c>
      <c r="E12" s="90">
        <v>1889.1566385679998</v>
      </c>
      <c r="F12" s="90">
        <f>+C12+D12+E12</f>
        <v>4638</v>
      </c>
      <c r="G12" s="90">
        <v>378.58191999999997</v>
      </c>
      <c r="H12" s="90">
        <v>-160.58191999999997</v>
      </c>
      <c r="I12" s="90">
        <f>+[7]NOTA6!$AR$11</f>
        <v>-132</v>
      </c>
      <c r="J12" s="90">
        <f>+G12+H12+I12</f>
        <v>86</v>
      </c>
    </row>
    <row r="13" spans="2:10">
      <c r="B13" s="119" t="s">
        <v>73</v>
      </c>
      <c r="C13" s="120">
        <v>6930</v>
      </c>
      <c r="D13" s="120">
        <v>5550.121434339635</v>
      </c>
      <c r="E13" s="120">
        <v>7760</v>
      </c>
      <c r="F13" s="120">
        <v>20241</v>
      </c>
      <c r="G13" s="120">
        <v>6598</v>
      </c>
      <c r="H13" s="120">
        <v>9683</v>
      </c>
      <c r="I13" s="120">
        <f>+[7]NOTA6!$AR$16</f>
        <v>7359</v>
      </c>
      <c r="J13" s="120">
        <f>+G13+H13+I13</f>
        <v>23640</v>
      </c>
    </row>
    <row r="14" spans="2:10">
      <c r="B14" s="118" t="s">
        <v>89</v>
      </c>
      <c r="C14" s="90">
        <v>2356</v>
      </c>
      <c r="D14" s="90">
        <v>1989.1632865033998</v>
      </c>
      <c r="E14" s="90">
        <v>2035.8367134966002</v>
      </c>
      <c r="F14" s="90">
        <f>+C14+D14+E14</f>
        <v>6381</v>
      </c>
      <c r="G14" s="90">
        <v>163</v>
      </c>
      <c r="H14" s="90">
        <v>150</v>
      </c>
      <c r="I14" s="90">
        <f>+[7]NOTA6!$AR$17</f>
        <v>145</v>
      </c>
      <c r="J14" s="90">
        <f>+G14+H14+I14</f>
        <v>458</v>
      </c>
    </row>
    <row r="15" spans="2:10">
      <c r="B15" s="66" t="s">
        <v>153</v>
      </c>
      <c r="D15" s="67"/>
    </row>
    <row r="16" spans="2:10">
      <c r="B16" s="66"/>
      <c r="C16" s="67"/>
    </row>
    <row r="17" spans="3:3">
      <c r="C17" s="112"/>
    </row>
    <row r="18" spans="3:3">
      <c r="C18" s="112"/>
    </row>
    <row r="19" spans="3:3">
      <c r="C19" s="112"/>
    </row>
    <row r="20" spans="3:3">
      <c r="C20" s="112"/>
    </row>
    <row r="21" spans="3:3">
      <c r="C21" s="112"/>
    </row>
  </sheetData>
  <hyperlinks>
    <hyperlink ref="B1" location="SMSAAM!A1" display="INICIO"/>
  </hyperlinks>
  <pageMargins left="0.70866141732283472" right="0.70866141732283472" top="0.74803149606299213" bottom="0.74803149606299213" header="0.31496062992125984" footer="0.31496062992125984"/>
  <pageSetup scale="71" orientation="landscape" r:id="rId1"/>
  <customProperties>
    <customPr name="_pios_id" r:id="rId2"/>
    <customPr name="EpmWorksheetKeyString_GUID" r:id="rId3"/>
  </customProperties>
  <ignoredErrors>
    <ignoredError sqref="F11 J1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1"/>
  <sheetViews>
    <sheetView showGridLines="0" zoomScale="110" zoomScaleNormal="110" workbookViewId="0">
      <pane xSplit="2" ySplit="3" topLeftCell="C25" activePane="bottomRight" state="frozen"/>
      <selection pane="topRight" activeCell="C1" sqref="C1"/>
      <selection pane="bottomLeft" activeCell="A4" sqref="A4"/>
      <selection pane="bottomRight" activeCell="J1" sqref="J1:J1048576"/>
    </sheetView>
  </sheetViews>
  <sheetFormatPr baseColWidth="10" defaultRowHeight="15"/>
  <cols>
    <col min="1" max="1" width="5.7109375" customWidth="1"/>
    <col min="2" max="2" width="26.140625" customWidth="1"/>
    <col min="3" max="3" width="9.7109375" customWidth="1"/>
    <col min="4" max="4" width="12.5703125" customWidth="1"/>
    <col min="5" max="5" width="12.85546875" bestFit="1" customWidth="1"/>
  </cols>
  <sheetData>
    <row r="1" spans="2:11">
      <c r="B1" s="30" t="s">
        <v>2</v>
      </c>
      <c r="C1" s="69"/>
      <c r="D1" s="80"/>
      <c r="E1" s="80"/>
    </row>
    <row r="2" spans="2:11">
      <c r="B2" s="58" t="s">
        <v>156</v>
      </c>
      <c r="C2" s="58"/>
      <c r="D2" s="115" t="s">
        <v>161</v>
      </c>
      <c r="E2" s="115" t="s">
        <v>162</v>
      </c>
      <c r="F2" s="115" t="s">
        <v>149</v>
      </c>
      <c r="G2" s="115" t="s">
        <v>279</v>
      </c>
      <c r="H2" s="115" t="s">
        <v>165</v>
      </c>
      <c r="I2" s="115" t="s">
        <v>275</v>
      </c>
      <c r="J2" s="115" t="s">
        <v>278</v>
      </c>
      <c r="K2" s="115" t="s">
        <v>280</v>
      </c>
    </row>
    <row r="3" spans="2:11" ht="6.95" customHeight="1">
      <c r="B3" s="59"/>
      <c r="C3" s="59"/>
    </row>
    <row r="4" spans="2:11">
      <c r="B4" s="60" t="s">
        <v>35</v>
      </c>
      <c r="C4" s="61" t="s">
        <v>15</v>
      </c>
      <c r="D4" s="62">
        <v>11040.267109999999</v>
      </c>
      <c r="E4" s="62">
        <v>11706.66006</v>
      </c>
      <c r="F4" s="62">
        <v>11819.497439999999</v>
      </c>
      <c r="G4" s="34">
        <f>+D4+E4+F4</f>
        <v>34566.424610000002</v>
      </c>
      <c r="H4" s="62">
        <v>10288.97666</v>
      </c>
      <c r="I4" s="62">
        <v>9865.1249100000005</v>
      </c>
      <c r="J4" s="62">
        <v>8430.8700399999998</v>
      </c>
      <c r="K4" s="34">
        <f>+H4+I4+J4</f>
        <v>28584.971610000001</v>
      </c>
    </row>
    <row r="5" spans="2:11">
      <c r="B5" s="60" t="s">
        <v>50</v>
      </c>
      <c r="C5" s="61" t="s">
        <v>15</v>
      </c>
      <c r="D5" s="62">
        <v>27469.942019999995</v>
      </c>
      <c r="E5" s="62">
        <v>22515.08354</v>
      </c>
      <c r="F5" s="62">
        <v>24264.243030000001</v>
      </c>
      <c r="G5" s="34">
        <f t="shared" ref="G5:G12" si="0">+D5+E5+F5</f>
        <v>74249.268589999992</v>
      </c>
      <c r="H5" s="62">
        <v>23308.77894</v>
      </c>
      <c r="I5" s="62">
        <v>23253.707444</v>
      </c>
      <c r="J5" s="62">
        <v>20637.841899999999</v>
      </c>
      <c r="K5" s="34">
        <f t="shared" ref="K5:K12" si="1">+H5+I5+J5</f>
        <v>67200.328284000003</v>
      </c>
    </row>
    <row r="6" spans="2:11">
      <c r="B6" s="60" t="s">
        <v>61</v>
      </c>
      <c r="C6" s="61" t="s">
        <v>15</v>
      </c>
      <c r="D6" s="62">
        <v>12648.902809999998</v>
      </c>
      <c r="E6" s="62">
        <v>11786.817300000001</v>
      </c>
      <c r="F6" s="62">
        <v>12089.296390000001</v>
      </c>
      <c r="G6" s="34">
        <f t="shared" si="0"/>
        <v>36525.016499999998</v>
      </c>
      <c r="H6" s="62">
        <v>12130.99423</v>
      </c>
      <c r="I6" s="62">
        <v>10204.82165</v>
      </c>
      <c r="J6" s="62">
        <v>10806.487402499999</v>
      </c>
      <c r="K6" s="34">
        <f t="shared" si="1"/>
        <v>33142.303282499997</v>
      </c>
    </row>
    <row r="7" spans="2:11">
      <c r="B7" s="60" t="s">
        <v>53</v>
      </c>
      <c r="C7" s="61" t="s">
        <v>15</v>
      </c>
      <c r="D7" s="62">
        <v>3970.0482100000004</v>
      </c>
      <c r="E7" s="62">
        <v>4805.5654699999996</v>
      </c>
      <c r="F7" s="62">
        <v>4569.6659615881999</v>
      </c>
      <c r="G7" s="34">
        <f t="shared" si="0"/>
        <v>13345.2796415882</v>
      </c>
      <c r="H7" s="62">
        <v>4676.8280043553004</v>
      </c>
      <c r="I7" s="62">
        <v>3277.8542427406001</v>
      </c>
      <c r="J7" s="62">
        <v>3329.5395895400002</v>
      </c>
      <c r="K7" s="34">
        <f t="shared" si="1"/>
        <v>11284.221836635901</v>
      </c>
    </row>
    <row r="8" spans="2:11">
      <c r="B8" s="60" t="s">
        <v>143</v>
      </c>
      <c r="C8" s="61" t="s">
        <v>15</v>
      </c>
      <c r="D8" s="62">
        <v>15294.434990000002</v>
      </c>
      <c r="E8" s="62">
        <v>16433.15151</v>
      </c>
      <c r="F8" s="62">
        <v>16085.710120000002</v>
      </c>
      <c r="G8" s="34">
        <f t="shared" si="0"/>
        <v>47813.296620000001</v>
      </c>
      <c r="H8" s="62">
        <v>14179.050636800001</v>
      </c>
      <c r="I8" s="62">
        <v>15980.193388199999</v>
      </c>
      <c r="J8" s="62">
        <v>15028.681180039999</v>
      </c>
      <c r="K8" s="34">
        <f t="shared" si="1"/>
        <v>45187.925205039995</v>
      </c>
    </row>
    <row r="9" spans="2:11">
      <c r="B9" s="60" t="s">
        <v>38</v>
      </c>
      <c r="C9" s="61" t="s">
        <v>27</v>
      </c>
      <c r="D9" s="62">
        <v>27813</v>
      </c>
      <c r="E9" s="62">
        <v>26508.786345083201</v>
      </c>
      <c r="F9" s="62">
        <v>26257.833647693096</v>
      </c>
      <c r="G9" s="34">
        <f t="shared" si="0"/>
        <v>80579.619992776294</v>
      </c>
      <c r="H9" s="62">
        <v>22490</v>
      </c>
      <c r="I9" s="62">
        <v>21510.491609795499</v>
      </c>
      <c r="J9" s="62">
        <v>18139.240890000001</v>
      </c>
      <c r="K9" s="34">
        <f t="shared" si="1"/>
        <v>62139.7324997955</v>
      </c>
    </row>
    <row r="10" spans="2:11">
      <c r="B10" s="60" t="s">
        <v>41</v>
      </c>
      <c r="C10" s="61" t="s">
        <v>27</v>
      </c>
      <c r="D10" s="62">
        <v>15070.485460000002</v>
      </c>
      <c r="E10" s="62">
        <v>14120.968469999998</v>
      </c>
      <c r="F10" s="62">
        <v>11657.994815724403</v>
      </c>
      <c r="G10" s="34">
        <f t="shared" si="0"/>
        <v>40849.448745724403</v>
      </c>
      <c r="H10" s="62">
        <v>10600</v>
      </c>
      <c r="I10" s="62">
        <v>10569.2271950016</v>
      </c>
      <c r="J10" s="62">
        <v>10119.482</v>
      </c>
      <c r="K10" s="34">
        <f t="shared" si="1"/>
        <v>31288.7091950016</v>
      </c>
    </row>
    <row r="11" spans="2:11">
      <c r="B11" s="60" t="s">
        <v>43</v>
      </c>
      <c r="C11" s="61" t="s">
        <v>27</v>
      </c>
      <c r="D11" s="62">
        <v>13310.7744</v>
      </c>
      <c r="E11" s="62">
        <v>12547.991329999999</v>
      </c>
      <c r="F11" s="62">
        <v>12402.961570000003</v>
      </c>
      <c r="G11" s="34">
        <f t="shared" si="0"/>
        <v>38261.727299999999</v>
      </c>
      <c r="H11" s="62">
        <v>11970.489374799999</v>
      </c>
      <c r="I11" s="62">
        <v>11469.04242</v>
      </c>
      <c r="J11" s="62">
        <v>7357.7892899999006</v>
      </c>
      <c r="K11" s="34">
        <f t="shared" si="1"/>
        <v>30797.3210847999</v>
      </c>
    </row>
    <row r="12" spans="2:11">
      <c r="B12" s="60" t="s">
        <v>46</v>
      </c>
      <c r="C12" s="61" t="s">
        <v>27</v>
      </c>
      <c r="D12" s="62">
        <v>4619.76368</v>
      </c>
      <c r="E12" s="62">
        <v>5189.3969999999999</v>
      </c>
      <c r="F12" s="62">
        <v>4507.1409999999996</v>
      </c>
      <c r="G12" s="34">
        <f t="shared" si="0"/>
        <v>14316.30168</v>
      </c>
      <c r="H12" s="62">
        <v>4621</v>
      </c>
      <c r="I12" s="62">
        <v>4259.5159999999996</v>
      </c>
      <c r="J12" s="62">
        <v>4647.6444290806003</v>
      </c>
      <c r="K12" s="34">
        <f t="shared" si="1"/>
        <v>13528.160429080599</v>
      </c>
    </row>
    <row r="13" spans="2:11" s="65" customFormat="1">
      <c r="B13" s="66" t="s">
        <v>144</v>
      </c>
      <c r="C13" s="42"/>
    </row>
    <row r="14" spans="2:11">
      <c r="C14" s="54"/>
    </row>
    <row r="15" spans="2:11">
      <c r="B15" s="58" t="s">
        <v>145</v>
      </c>
      <c r="C15" s="84"/>
      <c r="D15" s="115" t="s">
        <v>161</v>
      </c>
      <c r="E15" s="115" t="s">
        <v>162</v>
      </c>
      <c r="F15" s="115" t="s">
        <v>149</v>
      </c>
      <c r="G15" s="115" t="s">
        <v>279</v>
      </c>
      <c r="H15" s="115" t="s">
        <v>165</v>
      </c>
      <c r="I15" s="115" t="s">
        <v>275</v>
      </c>
      <c r="J15" s="115" t="s">
        <v>278</v>
      </c>
      <c r="K15" s="115" t="s">
        <v>280</v>
      </c>
    </row>
    <row r="16" spans="2:11" ht="3.75" customHeight="1">
      <c r="C16" s="28"/>
    </row>
    <row r="17" spans="2:11" s="65" customFormat="1">
      <c r="B17" s="63" t="s">
        <v>116</v>
      </c>
      <c r="C17" s="86"/>
      <c r="D17" s="106">
        <v>70940</v>
      </c>
      <c r="E17" s="106">
        <v>67246.999649999983</v>
      </c>
      <c r="F17" s="106">
        <v>69271.000350000017</v>
      </c>
      <c r="G17" s="106">
        <f>+D17+E17+F17</f>
        <v>207458</v>
      </c>
      <c r="H17" s="106">
        <v>65018.484981155307</v>
      </c>
      <c r="I17" s="106">
        <v>62910.515018844693</v>
      </c>
      <c r="J17" s="106">
        <v>58439</v>
      </c>
      <c r="K17" s="106">
        <f>+H17+I17+J17</f>
        <v>186368</v>
      </c>
    </row>
    <row r="18" spans="2:11">
      <c r="B18" s="28" t="s">
        <v>76</v>
      </c>
      <c r="C18" s="28"/>
      <c r="D18" s="107">
        <v>-50036</v>
      </c>
      <c r="E18" s="107">
        <v>-46631.727680403274</v>
      </c>
      <c r="F18" s="107">
        <v>-47016.272319596726</v>
      </c>
      <c r="G18" s="107">
        <f>+D18+E18+F18</f>
        <v>-143684</v>
      </c>
      <c r="H18" s="107">
        <v>-44890</v>
      </c>
      <c r="I18" s="107">
        <v>-43604</v>
      </c>
      <c r="J18" s="107">
        <v>-42615</v>
      </c>
      <c r="K18" s="107">
        <f>+H18+I18+J18</f>
        <v>-131109</v>
      </c>
    </row>
    <row r="19" spans="2:11" s="65" customFormat="1">
      <c r="B19" s="70" t="s">
        <v>117</v>
      </c>
      <c r="C19" s="70"/>
      <c r="D19" s="108">
        <v>20904</v>
      </c>
      <c r="E19" s="108">
        <v>20615.27196959671</v>
      </c>
      <c r="F19" s="108">
        <v>22254.72803040329</v>
      </c>
      <c r="G19" s="108">
        <f>+D19+E19+F19</f>
        <v>63774</v>
      </c>
      <c r="H19" s="108">
        <v>20128.484981155307</v>
      </c>
      <c r="I19" s="108">
        <v>19306.515018844693</v>
      </c>
      <c r="J19" s="108">
        <v>15824</v>
      </c>
      <c r="K19" s="108">
        <f>+H19+I19+J19</f>
        <v>55259</v>
      </c>
    </row>
    <row r="20" spans="2:11">
      <c r="B20" s="28" t="s">
        <v>78</v>
      </c>
      <c r="C20" s="28"/>
      <c r="D20" s="107">
        <v>-5993</v>
      </c>
      <c r="E20" s="107">
        <v>-5062.8832275735003</v>
      </c>
      <c r="F20" s="107">
        <v>-5086.1167724264997</v>
      </c>
      <c r="G20" s="107">
        <f>+D20+E20+F20</f>
        <v>-16142</v>
      </c>
      <c r="H20" s="107">
        <v>-5235.1390357584005</v>
      </c>
      <c r="I20" s="107">
        <v>-5241.8609642415995</v>
      </c>
      <c r="J20" s="107">
        <v>-4981</v>
      </c>
      <c r="K20" s="107">
        <f>+H20+I20+J20</f>
        <v>-15458</v>
      </c>
    </row>
    <row r="21" spans="2:11" s="46" customFormat="1">
      <c r="B21" s="63" t="s">
        <v>118</v>
      </c>
      <c r="C21" s="63"/>
      <c r="D21" s="106">
        <v>14911</v>
      </c>
      <c r="E21" s="106">
        <v>15552.388742023209</v>
      </c>
      <c r="F21" s="106">
        <v>17168.611257976791</v>
      </c>
      <c r="G21" s="106">
        <f>+D21+E21+F21</f>
        <v>47632</v>
      </c>
      <c r="H21" s="106">
        <v>14893.345945396906</v>
      </c>
      <c r="I21" s="106">
        <v>14064.654054603094</v>
      </c>
      <c r="J21" s="106">
        <v>10843</v>
      </c>
      <c r="K21" s="106">
        <f>+H21+I21+J21</f>
        <v>39801</v>
      </c>
    </row>
    <row r="22" spans="2:11" s="133" customFormat="1">
      <c r="B22" s="70" t="s">
        <v>92</v>
      </c>
      <c r="C22" s="70"/>
      <c r="D22" s="108">
        <v>25059</v>
      </c>
      <c r="E22" s="108">
        <v>25789.682951778108</v>
      </c>
      <c r="F22" s="108">
        <v>27367.052688880889</v>
      </c>
      <c r="G22" s="108">
        <f>+D22+E22+F22</f>
        <v>78215.735640658997</v>
      </c>
      <c r="H22" s="108">
        <v>25367.505480441308</v>
      </c>
      <c r="I22" s="108">
        <v>24613.02439334341</v>
      </c>
      <c r="J22" s="108">
        <v>21433.235319557298</v>
      </c>
      <c r="K22" s="108">
        <v>71413</v>
      </c>
    </row>
    <row r="23" spans="2:11">
      <c r="B23" s="28" t="s">
        <v>119</v>
      </c>
      <c r="C23" s="28"/>
      <c r="D23" s="108">
        <v>10148</v>
      </c>
      <c r="E23" s="108">
        <v>10237.294209754898</v>
      </c>
      <c r="F23" s="108">
        <v>10198.441430904099</v>
      </c>
      <c r="G23" s="107">
        <f>+D23+E23+F23</f>
        <v>30583.735640658997</v>
      </c>
      <c r="H23" s="107">
        <v>10474.1595350444</v>
      </c>
      <c r="I23" s="107">
        <v>10547.556409633697</v>
      </c>
      <c r="J23" s="107">
        <v>10590.235319557298</v>
      </c>
      <c r="K23" s="107">
        <f>+H23+I23+J23</f>
        <v>31611.951264235395</v>
      </c>
    </row>
    <row r="24" spans="2:11">
      <c r="B24" s="28" t="s">
        <v>120</v>
      </c>
      <c r="C24" s="28"/>
      <c r="D24" s="101">
        <v>0.35324217648717227</v>
      </c>
      <c r="E24" s="101">
        <v>0.38350681942697074</v>
      </c>
      <c r="F24" s="101">
        <v>0.39507228927842214</v>
      </c>
      <c r="G24" s="101">
        <f>+G22/G17</f>
        <v>0.37701961669667594</v>
      </c>
      <c r="H24" s="101">
        <v>0.39015836016163286</v>
      </c>
      <c r="I24" s="101">
        <v>0.39123864088492422</v>
      </c>
      <c r="J24" s="101">
        <v>0.36676252707194335</v>
      </c>
      <c r="K24" s="101">
        <f>+K22/K17</f>
        <v>0.38318273523351648</v>
      </c>
    </row>
    <row r="25" spans="2:11">
      <c r="B25" s="121" t="s">
        <v>164</v>
      </c>
      <c r="C25" s="28"/>
      <c r="D25" s="107">
        <v>2236</v>
      </c>
      <c r="E25" s="107">
        <v>1601.1137199999998</v>
      </c>
      <c r="F25" s="107">
        <v>-1128.1137199999998</v>
      </c>
      <c r="G25" s="107">
        <f>+D25+E25+F25</f>
        <v>2709</v>
      </c>
      <c r="H25" s="107">
        <v>345.44049000000012</v>
      </c>
      <c r="I25" s="107">
        <v>-677.44049000000018</v>
      </c>
      <c r="J25" s="107">
        <v>-1902</v>
      </c>
      <c r="K25" s="107">
        <f>+H25+I25+J25</f>
        <v>-2234</v>
      </c>
    </row>
    <row r="26" spans="2:11">
      <c r="B26" s="63" t="s">
        <v>73</v>
      </c>
      <c r="C26" s="63"/>
      <c r="D26" s="106">
        <v>10725</v>
      </c>
      <c r="E26" s="106">
        <v>9681.1001107144111</v>
      </c>
      <c r="F26" s="106">
        <v>8222.8998892855889</v>
      </c>
      <c r="G26" s="106">
        <f>+D26+E26+F26</f>
        <v>28629</v>
      </c>
      <c r="H26" s="106">
        <v>8433</v>
      </c>
      <c r="I26" s="106">
        <v>6816</v>
      </c>
      <c r="J26" s="106">
        <v>3285</v>
      </c>
      <c r="K26" s="106">
        <f>+H26+I26+J26</f>
        <v>18534</v>
      </c>
    </row>
    <row r="27" spans="2:11">
      <c r="B27" s="28" t="s">
        <v>140</v>
      </c>
      <c r="C27" s="28"/>
      <c r="D27" s="107">
        <v>874</v>
      </c>
      <c r="E27" s="107">
        <v>1379.1604914956001</v>
      </c>
      <c r="F27" s="107">
        <v>1316.8395085043999</v>
      </c>
      <c r="G27" s="107">
        <f>+D27+E27+F27</f>
        <v>3570</v>
      </c>
      <c r="H27" s="107">
        <v>1031</v>
      </c>
      <c r="I27" s="107">
        <v>1318</v>
      </c>
      <c r="J27" s="107">
        <v>931</v>
      </c>
      <c r="K27" s="107">
        <f>+H27+I27+J27</f>
        <v>3280</v>
      </c>
    </row>
    <row r="28" spans="2:11">
      <c r="B28" s="66" t="s">
        <v>146</v>
      </c>
      <c r="C28" s="66"/>
    </row>
    <row r="29" spans="2:11">
      <c r="B29" s="66"/>
      <c r="C29" s="82"/>
    </row>
    <row r="30" spans="2:11">
      <c r="B30" s="66"/>
      <c r="C30" s="82"/>
      <c r="F30" s="34"/>
    </row>
    <row r="31" spans="2:11">
      <c r="B31" s="58" t="s">
        <v>151</v>
      </c>
      <c r="C31" s="28"/>
      <c r="D31" s="80" t="s">
        <v>161</v>
      </c>
      <c r="E31" s="80" t="s">
        <v>162</v>
      </c>
      <c r="F31" s="80" t="s">
        <v>149</v>
      </c>
      <c r="G31" s="209" t="s">
        <v>279</v>
      </c>
      <c r="H31" s="209" t="s">
        <v>165</v>
      </c>
      <c r="I31" s="209" t="s">
        <v>275</v>
      </c>
      <c r="J31" s="209" t="s">
        <v>278</v>
      </c>
      <c r="K31" s="209" t="s">
        <v>280</v>
      </c>
    </row>
    <row r="32" spans="2:11">
      <c r="C32" s="28"/>
    </row>
    <row r="33" spans="2:11">
      <c r="B33" s="63" t="s">
        <v>116</v>
      </c>
      <c r="C33" s="86"/>
      <c r="D33" s="106">
        <v>59678.035676780804</v>
      </c>
      <c r="E33" s="106">
        <v>57064.264988762799</v>
      </c>
      <c r="F33" s="106">
        <v>52597.932975414704</v>
      </c>
      <c r="G33" s="106">
        <f>+D33+E33+F33</f>
        <v>169340.23364095832</v>
      </c>
      <c r="H33" s="106">
        <v>47632.549716805908</v>
      </c>
      <c r="I33" s="106">
        <v>45522.498308968599</v>
      </c>
      <c r="J33" s="106">
        <v>40264.156609080499</v>
      </c>
      <c r="K33" s="106">
        <f>+H33+I33+J33</f>
        <v>133419.20463485501</v>
      </c>
    </row>
    <row r="34" spans="2:11" s="111" customFormat="1">
      <c r="B34" s="28" t="s">
        <v>76</v>
      </c>
      <c r="D34" s="107">
        <v>-46888.994027773399</v>
      </c>
      <c r="E34" s="107">
        <v>-45855.707120496503</v>
      </c>
      <c r="F34" s="107">
        <v>-47787.579167840799</v>
      </c>
      <c r="G34" s="107">
        <f>+D34+E34+F34</f>
        <v>-140532.2803161107</v>
      </c>
      <c r="H34" s="107">
        <v>-39744.955011574697</v>
      </c>
      <c r="I34" s="107">
        <v>-39699.749963907001</v>
      </c>
      <c r="J34" s="107">
        <v>-40408.595021304303</v>
      </c>
      <c r="K34" s="107">
        <f>+H34+I34+J34</f>
        <v>-119853.29999678599</v>
      </c>
    </row>
    <row r="35" spans="2:11">
      <c r="B35" s="70" t="s">
        <v>117</v>
      </c>
      <c r="C35" s="54"/>
      <c r="D35" s="108">
        <v>12789.041649007406</v>
      </c>
      <c r="E35" s="108">
        <v>11208.557868266296</v>
      </c>
      <c r="F35" s="108">
        <v>4810.3538075739052</v>
      </c>
      <c r="G35" s="108">
        <f>+G33+G34</f>
        <v>28807.953324847622</v>
      </c>
      <c r="H35" s="108">
        <f t="shared" ref="H35:J35" si="2">+H33+H34</f>
        <v>7887.5947052312113</v>
      </c>
      <c r="I35" s="108">
        <f t="shared" si="2"/>
        <v>5822.7483450615982</v>
      </c>
      <c r="J35" s="108">
        <f t="shared" si="2"/>
        <v>-144.43841222380433</v>
      </c>
      <c r="K35" s="108">
        <f>+K33+K34</f>
        <v>13565.904638069012</v>
      </c>
    </row>
    <row r="36" spans="2:11" s="111" customFormat="1">
      <c r="B36" s="28" t="s">
        <v>78</v>
      </c>
      <c r="D36" s="107">
        <v>-2677.4295667626002</v>
      </c>
      <c r="E36" s="107">
        <v>-3005.7530305432001</v>
      </c>
      <c r="F36" s="107">
        <v>-2623.3018506314002</v>
      </c>
      <c r="G36" s="107">
        <f>+D36+E36+F36</f>
        <v>-8306.4844479372005</v>
      </c>
      <c r="H36" s="107">
        <v>-2475.5471612630004</v>
      </c>
      <c r="I36" s="107">
        <v>-2585.4238383881998</v>
      </c>
      <c r="J36" s="107">
        <v>-2628.6748654757002</v>
      </c>
      <c r="K36" s="107">
        <f>+H36+I36+J36</f>
        <v>-7689.6458651269004</v>
      </c>
    </row>
    <row r="37" spans="2:11">
      <c r="B37" s="63" t="s">
        <v>118</v>
      </c>
      <c r="C37" s="68"/>
      <c r="D37" s="106">
        <v>10111.612082244799</v>
      </c>
      <c r="E37" s="106">
        <v>8202.8048377231007</v>
      </c>
      <c r="F37" s="106">
        <v>1213.0519569424998</v>
      </c>
      <c r="G37" s="106">
        <f>+D37+E37+F37</f>
        <v>19527.468876910403</v>
      </c>
      <c r="H37" s="106">
        <v>5412.0475439681995</v>
      </c>
      <c r="I37" s="106">
        <v>3237.3245066733998</v>
      </c>
      <c r="J37" s="106">
        <v>-2773.1132776994996</v>
      </c>
      <c r="K37" s="106">
        <f>+H37+I37+J37</f>
        <v>5876.2587729420993</v>
      </c>
    </row>
    <row r="38" spans="2:11" s="134" customFormat="1">
      <c r="B38" s="70" t="s">
        <v>92</v>
      </c>
      <c r="C38" s="83"/>
      <c r="D38" s="108">
        <v>19767.784246838004</v>
      </c>
      <c r="E38" s="108">
        <v>17869.514690924902</v>
      </c>
      <c r="F38" s="108">
        <v>10844.222316125401</v>
      </c>
      <c r="G38" s="108">
        <f>+D38+E38+F38</f>
        <v>48481.521253888306</v>
      </c>
      <c r="H38" s="108">
        <v>15273.123343964702</v>
      </c>
      <c r="I38" s="108">
        <v>12799.391508772102</v>
      </c>
      <c r="J38" s="108">
        <v>6624.4908681658007</v>
      </c>
      <c r="K38" s="108">
        <f>+H38+I38+J38</f>
        <v>34697.005720902605</v>
      </c>
    </row>
    <row r="39" spans="2:11">
      <c r="B39" s="28" t="s">
        <v>119</v>
      </c>
      <c r="C39" s="83"/>
      <c r="D39" s="108">
        <v>9656.1721645931993</v>
      </c>
      <c r="E39" s="108">
        <v>9666.709853201799</v>
      </c>
      <c r="F39" s="108">
        <v>9631.1703591828991</v>
      </c>
      <c r="G39" s="108">
        <f>+D39+E39+F39</f>
        <v>28954.052376977896</v>
      </c>
      <c r="H39" s="108">
        <v>9861.0757999965008</v>
      </c>
      <c r="I39" s="108">
        <v>9562.0670020987</v>
      </c>
      <c r="J39" s="108">
        <v>9397.6041458652999</v>
      </c>
      <c r="K39" s="108">
        <f>+H39+I39+J39</f>
        <v>28820.746947960499</v>
      </c>
    </row>
    <row r="40" spans="2:11">
      <c r="B40" s="28" t="s">
        <v>120</v>
      </c>
      <c r="C40" s="85"/>
      <c r="D40" s="101">
        <f t="shared" ref="D40:F40" si="3">+D38/D33</f>
        <v>0.33124053133888826</v>
      </c>
      <c r="E40" s="101">
        <f t="shared" si="3"/>
        <v>0.31314719806596647</v>
      </c>
      <c r="F40" s="101">
        <f t="shared" si="3"/>
        <v>0.20617202431118731</v>
      </c>
      <c r="G40" s="101">
        <f>+G38/G33</f>
        <v>0.28629652984110493</v>
      </c>
      <c r="H40" s="101">
        <f t="shared" ref="H40:J40" si="4">+H38/H33</f>
        <v>0.32064467333303337</v>
      </c>
      <c r="I40" s="101">
        <f t="shared" si="4"/>
        <v>0.28116628006443212</v>
      </c>
      <c r="J40" s="101">
        <f t="shared" si="4"/>
        <v>0.16452575754863383</v>
      </c>
      <c r="K40" s="101">
        <f>+K38/K33</f>
        <v>0.26006005519117154</v>
      </c>
    </row>
    <row r="41" spans="2:11">
      <c r="B41" s="63" t="s">
        <v>283</v>
      </c>
      <c r="C41" s="68"/>
      <c r="D41" s="106">
        <v>4852.2195913244987</v>
      </c>
      <c r="E41" s="106">
        <v>3459.1498866075353</v>
      </c>
      <c r="F41" s="106">
        <v>-1974.8641003995278</v>
      </c>
      <c r="G41" s="106">
        <f>+D41+E41+F41</f>
        <v>6336.5053775325059</v>
      </c>
      <c r="H41" s="106">
        <v>667.36202551490385</v>
      </c>
      <c r="I41" s="106">
        <v>-1214.2598206090875</v>
      </c>
      <c r="J41" s="106">
        <v>-4346.2984345514242</v>
      </c>
      <c r="K41" s="106">
        <f>+H41+I41+J41</f>
        <v>-4893.1962296456077</v>
      </c>
    </row>
    <row r="42" spans="2:11" ht="43.5" customHeight="1">
      <c r="B42" s="104" t="s">
        <v>139</v>
      </c>
      <c r="C42" s="68"/>
      <c r="D42" s="106">
        <v>2236</v>
      </c>
      <c r="E42" s="106">
        <v>1601.1137199999998</v>
      </c>
      <c r="F42" s="106">
        <v>-1128.1137199999998</v>
      </c>
      <c r="G42" s="106">
        <f>+D42+E42+F42</f>
        <v>2709</v>
      </c>
      <c r="H42" s="106">
        <v>345.44050358339996</v>
      </c>
      <c r="I42" s="106">
        <v>-677.44049000000018</v>
      </c>
      <c r="J42" s="106">
        <v>-1902</v>
      </c>
      <c r="K42" s="106">
        <f>+H42+I42+J42</f>
        <v>-2233.9999864166002</v>
      </c>
    </row>
    <row r="43" spans="2:11">
      <c r="B43" s="66" t="s">
        <v>282</v>
      </c>
      <c r="C43" s="82"/>
      <c r="D43" s="107"/>
      <c r="E43" s="107"/>
    </row>
    <row r="44" spans="2:11">
      <c r="C44" s="82"/>
      <c r="D44" s="107"/>
      <c r="E44" s="132"/>
      <c r="F44" s="34"/>
    </row>
    <row r="45" spans="2:11">
      <c r="C45" s="82"/>
      <c r="D45" s="107"/>
    </row>
    <row r="46" spans="2:11">
      <c r="D46" s="107"/>
    </row>
    <row r="47" spans="2:11">
      <c r="D47" s="107"/>
    </row>
    <row r="48" spans="2:11">
      <c r="D48" s="107"/>
    </row>
    <row r="49" spans="4:4">
      <c r="D49" s="107"/>
    </row>
    <row r="50" spans="4:4">
      <c r="D50" s="107"/>
    </row>
    <row r="51" spans="4:4">
      <c r="D51" s="107"/>
    </row>
  </sheetData>
  <hyperlinks>
    <hyperlink ref="B1" location="SMSAAM!A1" display="INICIO"/>
  </hyperlinks>
  <pageMargins left="0.70866141732283472" right="0.70866141732283472" top="0.74803149606299213" bottom="0.74803149606299213" header="0.31496062992125984" footer="0.31496062992125984"/>
  <pageSetup scale="66" orientation="landscape" r:id="rId1"/>
  <customProperties>
    <customPr name="_pios_id" r:id="rId2"/>
    <customPr name="EpmWorksheetKeyString_GUID" r:id="rId3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3"/>
  <sheetViews>
    <sheetView showGridLines="0" zoomScale="110" zoomScaleNormal="11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K24" sqref="K24"/>
    </sheetView>
  </sheetViews>
  <sheetFormatPr baseColWidth="10" defaultRowHeight="15"/>
  <cols>
    <col min="1" max="1" width="5.7109375" customWidth="1"/>
    <col min="2" max="2" width="38.85546875" customWidth="1"/>
  </cols>
  <sheetData>
    <row r="1" spans="2:10">
      <c r="B1" s="30" t="s">
        <v>2</v>
      </c>
      <c r="C1" s="80"/>
      <c r="D1" s="80"/>
    </row>
    <row r="2" spans="2:10">
      <c r="B2" s="29"/>
    </row>
    <row r="4" spans="2:10">
      <c r="B4" s="58" t="s">
        <v>152</v>
      </c>
    </row>
    <row r="5" spans="2:10">
      <c r="C5" s="115" t="s">
        <v>161</v>
      </c>
      <c r="D5" s="115" t="s">
        <v>162</v>
      </c>
      <c r="E5" s="115" t="s">
        <v>149</v>
      </c>
      <c r="F5" s="115" t="s">
        <v>279</v>
      </c>
      <c r="G5" s="115" t="s">
        <v>165</v>
      </c>
      <c r="H5" s="115" t="s">
        <v>275</v>
      </c>
      <c r="I5" s="115" t="s">
        <v>278</v>
      </c>
      <c r="J5" s="115" t="s">
        <v>280</v>
      </c>
    </row>
    <row r="6" spans="2:10">
      <c r="B6" s="63" t="s">
        <v>116</v>
      </c>
      <c r="C6" s="110">
        <v>12762</v>
      </c>
      <c r="D6" s="110">
        <v>11024.939780000001</v>
      </c>
      <c r="E6" s="110">
        <v>12652.060219999999</v>
      </c>
      <c r="F6" s="110">
        <f>+C6+D6+E6</f>
        <v>36439</v>
      </c>
      <c r="G6" s="110">
        <v>11612.736627002199</v>
      </c>
      <c r="H6" s="110">
        <v>11595.263372997801</v>
      </c>
      <c r="I6" s="110">
        <f>+[7]NOTA6!$AT$5</f>
        <v>11866</v>
      </c>
      <c r="J6" s="110">
        <f>+G6+H6+I6</f>
        <v>35074</v>
      </c>
    </row>
    <row r="7" spans="2:10">
      <c r="B7" s="28" t="s">
        <v>76</v>
      </c>
      <c r="C7" s="117">
        <v>-9691</v>
      </c>
      <c r="D7" s="117">
        <v>-9261.0806300000004</v>
      </c>
      <c r="E7" s="117">
        <v>-9991.9193699999996</v>
      </c>
      <c r="F7" s="117">
        <f>+C7+D7+E7</f>
        <v>-28944</v>
      </c>
      <c r="G7" s="117">
        <v>-8955.943140000003</v>
      </c>
      <c r="H7" s="117">
        <v>-8423.056859999997</v>
      </c>
      <c r="I7" s="117">
        <f>+[7]NOTA6!$AT$6</f>
        <v>-9761</v>
      </c>
      <c r="J7" s="117">
        <f>+G7+H7+I7</f>
        <v>-27140</v>
      </c>
    </row>
    <row r="8" spans="2:10">
      <c r="B8" s="70" t="s">
        <v>117</v>
      </c>
      <c r="C8" s="109">
        <v>3071</v>
      </c>
      <c r="D8" s="109">
        <v>1763.8591500000002</v>
      </c>
      <c r="E8" s="109">
        <v>2660.1408499999998</v>
      </c>
      <c r="F8" s="109">
        <f>+C8+D8+E8</f>
        <v>7495</v>
      </c>
      <c r="G8" s="109">
        <v>2656.7934870021963</v>
      </c>
      <c r="H8" s="109">
        <v>3172.2065129978037</v>
      </c>
      <c r="I8" s="109">
        <f>+[7]NOTA6!$AT$7</f>
        <v>2105</v>
      </c>
      <c r="J8" s="109">
        <f>+G8+H8+I8</f>
        <v>7934</v>
      </c>
    </row>
    <row r="9" spans="2:10">
      <c r="B9" s="28" t="s">
        <v>78</v>
      </c>
      <c r="C9" s="117">
        <v>-1310</v>
      </c>
      <c r="D9" s="117">
        <v>-1261.6081299999996</v>
      </c>
      <c r="E9" s="117">
        <v>-1228.3918700000004</v>
      </c>
      <c r="F9" s="117">
        <f>+C9+D9+E9</f>
        <v>-3800</v>
      </c>
      <c r="G9" s="117">
        <v>-1129.5237540977</v>
      </c>
      <c r="H9" s="117">
        <v>-1085.4762459023</v>
      </c>
      <c r="I9" s="117">
        <f>+[7]NOTA6!$AT$8</f>
        <v>-1422</v>
      </c>
      <c r="J9" s="117">
        <f>+G9+H9+I9</f>
        <v>-3637</v>
      </c>
    </row>
    <row r="10" spans="2:10">
      <c r="B10" s="63" t="s">
        <v>118</v>
      </c>
      <c r="C10" s="110">
        <v>1761</v>
      </c>
      <c r="D10" s="110">
        <v>502.25102000000061</v>
      </c>
      <c r="E10" s="110">
        <v>1431.7489799999994</v>
      </c>
      <c r="F10" s="110">
        <f>+C10+D10+E10</f>
        <v>3695</v>
      </c>
      <c r="G10" s="110">
        <v>1527.2697329044963</v>
      </c>
      <c r="H10" s="110">
        <v>2086.7302670955037</v>
      </c>
      <c r="I10" s="110">
        <f>+[7]NOTA6!$AT$9</f>
        <v>683</v>
      </c>
      <c r="J10" s="110">
        <f>+G10+H10+I10</f>
        <v>4297</v>
      </c>
    </row>
    <row r="11" spans="2:10" s="65" customFormat="1">
      <c r="B11" s="70" t="s">
        <v>92</v>
      </c>
      <c r="C11" s="117">
        <v>2681</v>
      </c>
      <c r="D11" s="117">
        <v>1441.5706900000007</v>
      </c>
      <c r="E11" s="117">
        <v>2332.0329699999993</v>
      </c>
      <c r="F11" s="117">
        <f>+C11+D11+E11</f>
        <v>6454.6036599999998</v>
      </c>
      <c r="G11" s="117">
        <v>2345.0054778934964</v>
      </c>
      <c r="H11" s="117">
        <v>2873.1922310739028</v>
      </c>
      <c r="I11" s="117">
        <f>+[7]NOTA6!$AT$19</f>
        <v>1434.0587558674997</v>
      </c>
      <c r="J11" s="117">
        <f>+G11+H11+I11</f>
        <v>6652.2564648348989</v>
      </c>
    </row>
    <row r="12" spans="2:10">
      <c r="B12" s="28" t="s">
        <v>119</v>
      </c>
      <c r="C12" s="107">
        <v>920</v>
      </c>
      <c r="D12" s="107">
        <v>939.31967000000009</v>
      </c>
      <c r="E12" s="107">
        <v>900.2839899999999</v>
      </c>
      <c r="F12" s="107">
        <f>+C12+D12+E12</f>
        <v>2759.6036599999998</v>
      </c>
      <c r="G12" s="107">
        <v>817.73574498899995</v>
      </c>
      <c r="H12" s="107">
        <v>786.46196397840015</v>
      </c>
      <c r="I12" s="107">
        <f>+[7]NOTA6!$AT$18</f>
        <v>751.05875586750017</v>
      </c>
      <c r="J12" s="107">
        <f>+G12+H12+I12</f>
        <v>2355.2564648349003</v>
      </c>
    </row>
    <row r="13" spans="2:10">
      <c r="B13" s="28" t="s">
        <v>120</v>
      </c>
      <c r="C13" s="122">
        <f t="shared" ref="C13:I13" si="0">+C11/C6</f>
        <v>0.2100767904717129</v>
      </c>
      <c r="D13" s="122">
        <f t="shared" si="0"/>
        <v>0.13075542531444109</v>
      </c>
      <c r="E13" s="122">
        <f t="shared" si="0"/>
        <v>0.18432041339114014</v>
      </c>
      <c r="F13" s="122">
        <f>+F11/F6</f>
        <v>0.17713448942067564</v>
      </c>
      <c r="G13" s="122">
        <f t="shared" si="0"/>
        <v>0.20193392420877232</v>
      </c>
      <c r="H13" s="122">
        <f t="shared" si="0"/>
        <v>0.24779016557440017</v>
      </c>
      <c r="I13" s="122">
        <f t="shared" si="0"/>
        <v>0.12085443754150511</v>
      </c>
      <c r="J13" s="122">
        <f>+J11/J6</f>
        <v>0.18966346766365111</v>
      </c>
    </row>
    <row r="14" spans="2:10">
      <c r="B14" s="118" t="s">
        <v>164</v>
      </c>
      <c r="C14" s="90">
        <v>1243</v>
      </c>
      <c r="D14" s="90">
        <v>1337.2922883000001</v>
      </c>
      <c r="E14" s="90">
        <v>1358.7077116999999</v>
      </c>
      <c r="F14" s="90">
        <f>+C14+D14+E14</f>
        <v>3939</v>
      </c>
      <c r="G14" s="90">
        <v>3240.1812916999997</v>
      </c>
      <c r="H14" s="90">
        <v>457.81870830000025</v>
      </c>
      <c r="I14" s="90">
        <f>+[7]NOTA6!$AT$11</f>
        <v>305</v>
      </c>
      <c r="J14" s="90">
        <f>+G14+H14+I14</f>
        <v>4003</v>
      </c>
    </row>
    <row r="15" spans="2:10">
      <c r="B15" s="63" t="s">
        <v>158</v>
      </c>
      <c r="C15" s="120">
        <v>2926</v>
      </c>
      <c r="D15" s="120">
        <v>1642.3086083000007</v>
      </c>
      <c r="E15" s="120">
        <v>2153.6913916999993</v>
      </c>
      <c r="F15" s="120">
        <f>+C15+D15+E15</f>
        <v>6722</v>
      </c>
      <c r="G15" s="120">
        <v>3777</v>
      </c>
      <c r="H15" s="120">
        <v>2078</v>
      </c>
      <c r="I15" s="120">
        <f>+[7]NOTA6!$AT$16</f>
        <v>1128</v>
      </c>
      <c r="J15" s="120">
        <f>+G15+H15+I15</f>
        <v>6983</v>
      </c>
    </row>
    <row r="16" spans="2:10">
      <c r="B16" s="28" t="s">
        <v>140</v>
      </c>
      <c r="C16" s="107"/>
      <c r="D16" s="107"/>
      <c r="E16" s="107"/>
      <c r="F16" s="34"/>
      <c r="G16" s="107"/>
      <c r="H16" s="107"/>
      <c r="I16" s="107"/>
      <c r="J16" s="34"/>
    </row>
    <row r="17" spans="2:10">
      <c r="B17" s="66" t="s">
        <v>153</v>
      </c>
      <c r="F17" s="34"/>
      <c r="J17" s="34"/>
    </row>
    <row r="18" spans="2:10">
      <c r="B18" s="66"/>
      <c r="C18" s="67"/>
      <c r="F18" s="34"/>
      <c r="J18" s="34"/>
    </row>
    <row r="19" spans="2:10">
      <c r="B19" s="58" t="s">
        <v>154</v>
      </c>
      <c r="C19" s="80" t="s">
        <v>161</v>
      </c>
      <c r="D19" s="80" t="s">
        <v>162</v>
      </c>
      <c r="E19" s="80" t="s">
        <v>149</v>
      </c>
      <c r="F19" s="80" t="s">
        <v>279</v>
      </c>
      <c r="G19" s="209" t="s">
        <v>165</v>
      </c>
      <c r="H19" s="80" t="s">
        <v>275</v>
      </c>
      <c r="I19" s="80" t="s">
        <v>278</v>
      </c>
      <c r="J19" s="80" t="s">
        <v>280</v>
      </c>
    </row>
    <row r="20" spans="2:10">
      <c r="B20" s="63" t="s">
        <v>116</v>
      </c>
      <c r="C20" s="106">
        <v>21015.547250023101</v>
      </c>
      <c r="D20" s="106">
        <v>20742.806704719598</v>
      </c>
      <c r="E20" s="106">
        <v>20650.457994129098</v>
      </c>
      <c r="F20" s="106">
        <f>+C20+D20+E20</f>
        <v>62408.811948871793</v>
      </c>
      <c r="G20" s="106">
        <v>20038.770184230201</v>
      </c>
      <c r="H20" s="106">
        <v>14881.9229125315</v>
      </c>
      <c r="I20" s="106">
        <v>17361.851843949898</v>
      </c>
      <c r="J20" s="106">
        <f>+G20+H20+I20</f>
        <v>52282.544940711596</v>
      </c>
    </row>
    <row r="21" spans="2:10">
      <c r="B21" s="28" t="s">
        <v>76</v>
      </c>
      <c r="C21" s="107">
        <v>-15140.3057370651</v>
      </c>
      <c r="D21" s="107">
        <v>-14357.2133223819</v>
      </c>
      <c r="E21" s="107">
        <v>-14631.237141367499</v>
      </c>
      <c r="F21" s="107">
        <f>+C21+D21+E21</f>
        <v>-44128.756200814503</v>
      </c>
      <c r="G21" s="107">
        <v>-14471.197299822901</v>
      </c>
      <c r="H21" s="107">
        <v>-11268.999970125002</v>
      </c>
      <c r="I21" s="107">
        <v>-13204.782477177998</v>
      </c>
      <c r="J21" s="107">
        <f>+G21+H21+I21</f>
        <v>-38944.979747125901</v>
      </c>
    </row>
    <row r="22" spans="2:10">
      <c r="B22" s="70" t="s">
        <v>117</v>
      </c>
      <c r="C22" s="108">
        <f t="shared" ref="C22" si="1">+C20+C21</f>
        <v>5875.2415129580004</v>
      </c>
      <c r="D22" s="108">
        <f t="shared" ref="D22" si="2">+D20+D21</f>
        <v>6385.5933823376981</v>
      </c>
      <c r="E22" s="108">
        <f t="shared" ref="E22" si="3">+E20+E21</f>
        <v>6019.2208527615985</v>
      </c>
      <c r="F22" s="108">
        <f t="shared" ref="F22" si="4">+F20+F21</f>
        <v>18280.05574805729</v>
      </c>
      <c r="G22" s="108">
        <f t="shared" ref="G22" si="5">+G20+G21</f>
        <v>5567.5728844073001</v>
      </c>
      <c r="H22" s="108">
        <f t="shared" ref="H22" si="6">+H20+H21</f>
        <v>3612.9229424064979</v>
      </c>
      <c r="I22" s="108">
        <f t="shared" ref="I22" si="7">+I20+I21</f>
        <v>4157.0693667719006</v>
      </c>
      <c r="J22" s="108">
        <f t="shared" ref="J22" si="8">+J20+J21</f>
        <v>13337.565193585695</v>
      </c>
    </row>
    <row r="23" spans="2:10">
      <c r="B23" s="28" t="s">
        <v>78</v>
      </c>
      <c r="C23" s="107">
        <v>-2270.3749105478005</v>
      </c>
      <c r="D23" s="107">
        <v>-2281.3874126952996</v>
      </c>
      <c r="E23" s="107">
        <v>-1413.8687838929998</v>
      </c>
      <c r="F23" s="107">
        <f>+C23+D23+E23</f>
        <v>-5965.6311071360997</v>
      </c>
      <c r="G23" s="107">
        <v>-2182.2082363079999</v>
      </c>
      <c r="H23" s="107">
        <v>-1675</v>
      </c>
      <c r="I23" s="107">
        <v>-1915.3643707693</v>
      </c>
      <c r="J23" s="107">
        <f>+G23+H23+I23</f>
        <v>-5772.5726070772998</v>
      </c>
    </row>
    <row r="24" spans="2:10">
      <c r="B24" s="70" t="s">
        <v>118</v>
      </c>
      <c r="C24" s="108">
        <v>3604.8666024101999</v>
      </c>
      <c r="D24" s="108">
        <v>4104.2059696423994</v>
      </c>
      <c r="E24" s="108">
        <v>4605.3520688685994</v>
      </c>
      <c r="F24" s="108">
        <f>+C24+D24+E24</f>
        <v>12314.424640921199</v>
      </c>
      <c r="G24" s="108">
        <v>3385.3646480993002</v>
      </c>
      <c r="H24" s="108">
        <v>1937.9554401473999</v>
      </c>
      <c r="I24" s="108">
        <v>2241.7049960026002</v>
      </c>
      <c r="J24" s="108">
        <f>+G24+H24+I24</f>
        <v>7565.0250842493006</v>
      </c>
    </row>
    <row r="25" spans="2:10">
      <c r="B25" s="63" t="s">
        <v>92</v>
      </c>
      <c r="C25" s="106">
        <v>5520.0214135682991</v>
      </c>
      <c r="D25" s="106">
        <v>5985.2709045167003</v>
      </c>
      <c r="E25" s="106">
        <v>6596.9154234111002</v>
      </c>
      <c r="F25" s="106">
        <f>+C25+D25+E25</f>
        <v>18102.207741496099</v>
      </c>
      <c r="G25" s="106">
        <v>6345.7739838308007</v>
      </c>
      <c r="H25" s="106">
        <v>4919.4153793265996</v>
      </c>
      <c r="I25" s="106">
        <v>5299.7583154505</v>
      </c>
      <c r="J25" s="106">
        <f>+G25+H25+I25</f>
        <v>16564.947678607899</v>
      </c>
    </row>
    <row r="26" spans="2:10">
      <c r="B26" s="28" t="s">
        <v>119</v>
      </c>
      <c r="C26" s="107">
        <v>1915.1548111581001</v>
      </c>
      <c r="D26" s="107">
        <v>1881.0649348743</v>
      </c>
      <c r="E26" s="107">
        <v>1991.5633545424998</v>
      </c>
      <c r="F26" s="107">
        <f>+C26+D26+E26</f>
        <v>5787.7831005748994</v>
      </c>
      <c r="G26" s="107">
        <v>2960.4093357315001</v>
      </c>
      <c r="H26" s="107">
        <v>2981.4599391791999</v>
      </c>
      <c r="I26" s="107">
        <v>3058.0533194479003</v>
      </c>
      <c r="J26" s="107">
        <f>+G26+H26+I26</f>
        <v>8999.9225943585989</v>
      </c>
    </row>
    <row r="27" spans="2:10">
      <c r="B27" s="28" t="s">
        <v>120</v>
      </c>
      <c r="C27" s="85">
        <f t="shared" ref="C27:I27" si="9">+C25/C20</f>
        <v>0.26266370073052614</v>
      </c>
      <c r="D27" s="85">
        <f t="shared" si="9"/>
        <v>0.28854681961409184</v>
      </c>
      <c r="E27" s="85">
        <f t="shared" si="9"/>
        <v>0.31945613144689555</v>
      </c>
      <c r="F27" s="85">
        <f>+F25/F20</f>
        <v>0.29005852180500202</v>
      </c>
      <c r="G27" s="85">
        <f t="shared" si="9"/>
        <v>0.31667482213178427</v>
      </c>
      <c r="H27" s="85">
        <f t="shared" si="9"/>
        <v>0.33056315425368504</v>
      </c>
      <c r="I27" s="85">
        <f t="shared" si="9"/>
        <v>0.30525305497853977</v>
      </c>
      <c r="J27" s="85">
        <f>+J25/J20</f>
        <v>0.31683514445198774</v>
      </c>
    </row>
    <row r="28" spans="2:10">
      <c r="B28" s="63" t="s">
        <v>283</v>
      </c>
      <c r="C28" s="106">
        <v>2354.9789292322998</v>
      </c>
      <c r="D28" s="106">
        <v>2555.9969607532998</v>
      </c>
      <c r="E28" s="106">
        <v>2515.1054458458002</v>
      </c>
      <c r="F28" s="106">
        <f>+C28+D28+E28</f>
        <v>7426.0813358313999</v>
      </c>
      <c r="G28" s="106">
        <v>6431.5542383393013</v>
      </c>
      <c r="H28" s="106">
        <v>658.86845246459995</v>
      </c>
      <c r="I28" s="106">
        <v>420.68377295509993</v>
      </c>
      <c r="J28" s="106">
        <f>+G28+H28+I28</f>
        <v>7511.1064637590007</v>
      </c>
    </row>
    <row r="29" spans="2:10" ht="26.25">
      <c r="B29" s="104" t="s">
        <v>139</v>
      </c>
      <c r="C29" s="106">
        <v>1243</v>
      </c>
      <c r="D29" s="106">
        <v>1337.2922883000001</v>
      </c>
      <c r="E29" s="106">
        <v>1358.7077116999999</v>
      </c>
      <c r="F29" s="106">
        <f>+C29+D29+E29</f>
        <v>3939</v>
      </c>
      <c r="G29" s="106">
        <v>3240.3770287917</v>
      </c>
      <c r="H29" s="106">
        <v>457.81870830000025</v>
      </c>
      <c r="I29" s="106">
        <v>305</v>
      </c>
      <c r="J29" s="106">
        <f>+G29+H29+I29</f>
        <v>4003.1957370917003</v>
      </c>
    </row>
    <row r="30" spans="2:10">
      <c r="B30" s="66" t="s">
        <v>155</v>
      </c>
      <c r="D30" s="108"/>
      <c r="G30" s="34"/>
    </row>
    <row r="31" spans="2:10">
      <c r="B31" s="66"/>
      <c r="C31" s="92"/>
    </row>
    <row r="33" spans="3:3">
      <c r="C33" s="92"/>
    </row>
  </sheetData>
  <hyperlinks>
    <hyperlink ref="B1" location="SMSAAM!A1" display="INICIO"/>
  </hyperlinks>
  <pageMargins left="0.70866141732283472" right="0.70866141732283472" top="0.74803149606299213" bottom="0.74803149606299213" header="0.31496062992125984" footer="0.31496062992125984"/>
  <pageSetup scale="65" orientation="landscape" r:id="rId1"/>
  <customProperties>
    <customPr name="_pios_id" r:id="rId2"/>
    <customPr name="EpmWorksheetKeyString_GUID" r:id="rId3"/>
  </customProperties>
  <ignoredErrors>
    <ignoredError sqref="F13 J13 J22 J27 F27 F22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8"/>
  <sheetViews>
    <sheetView showGridLines="0" zoomScale="110" zoomScaleNormal="110" workbookViewId="0">
      <selection activeCell="H15" sqref="H15"/>
    </sheetView>
  </sheetViews>
  <sheetFormatPr baseColWidth="10" defaultRowHeight="15"/>
  <cols>
    <col min="1" max="1" width="5.7109375" customWidth="1"/>
    <col min="2" max="2" width="14.28515625" style="29" customWidth="1"/>
    <col min="3" max="3" width="10" customWidth="1"/>
  </cols>
  <sheetData>
    <row r="1" spans="2:10">
      <c r="B1" s="30" t="s">
        <v>2</v>
      </c>
      <c r="C1" s="80" t="s">
        <v>161</v>
      </c>
      <c r="D1" s="80" t="s">
        <v>162</v>
      </c>
      <c r="E1" s="80" t="s">
        <v>149</v>
      </c>
      <c r="F1" s="209" t="s">
        <v>279</v>
      </c>
      <c r="G1" s="209" t="s">
        <v>165</v>
      </c>
      <c r="H1" s="80" t="s">
        <v>275</v>
      </c>
      <c r="I1" s="80" t="s">
        <v>278</v>
      </c>
      <c r="J1" s="209" t="s">
        <v>280</v>
      </c>
    </row>
    <row r="2" spans="2:10">
      <c r="B2" s="58" t="s">
        <v>142</v>
      </c>
      <c r="G2" s="58"/>
    </row>
    <row r="3" spans="2:10">
      <c r="B3" s="81" t="s">
        <v>114</v>
      </c>
      <c r="C3" s="211">
        <v>19694</v>
      </c>
      <c r="D3" s="211">
        <v>18959</v>
      </c>
      <c r="E3" s="211">
        <v>19174</v>
      </c>
      <c r="F3" s="34">
        <f>+C3+D3+E3</f>
        <v>57827</v>
      </c>
      <c r="G3" s="34">
        <v>27177</v>
      </c>
      <c r="H3" s="34">
        <v>26233</v>
      </c>
      <c r="I3" s="34">
        <v>26254</v>
      </c>
      <c r="J3" s="34">
        <f>+G3+H3+I3</f>
        <v>79664</v>
      </c>
    </row>
    <row r="4" spans="2:10">
      <c r="B4" s="81" t="s">
        <v>141</v>
      </c>
      <c r="C4" s="211">
        <v>7463</v>
      </c>
      <c r="D4" s="211">
        <v>8138</v>
      </c>
      <c r="E4" s="211">
        <v>9242</v>
      </c>
      <c r="F4" s="34">
        <f>+C4+D4+E4</f>
        <v>24843</v>
      </c>
      <c r="G4" s="34">
        <v>0</v>
      </c>
      <c r="H4" s="34">
        <v>0</v>
      </c>
      <c r="I4" s="34">
        <v>0</v>
      </c>
      <c r="J4" s="34">
        <f>+G4+H4+I4</f>
        <v>0</v>
      </c>
    </row>
    <row r="5" spans="2:10" s="46" customFormat="1" ht="6" customHeight="1">
      <c r="B5" s="28"/>
      <c r="F5" s="34"/>
      <c r="J5" s="34"/>
    </row>
    <row r="6" spans="2:10" s="46" customFormat="1">
      <c r="B6" s="63" t="s">
        <v>115</v>
      </c>
      <c r="C6" s="131">
        <f t="shared" ref="C6:H6" si="0">+C3+C4</f>
        <v>27157</v>
      </c>
      <c r="D6" s="131">
        <f t="shared" si="0"/>
        <v>27097</v>
      </c>
      <c r="E6" s="131">
        <f t="shared" si="0"/>
        <v>28416</v>
      </c>
      <c r="F6" s="131">
        <f>+C6+D6+E6</f>
        <v>82670</v>
      </c>
      <c r="G6" s="131">
        <f t="shared" si="0"/>
        <v>27177</v>
      </c>
      <c r="H6" s="131">
        <f t="shared" si="0"/>
        <v>26233</v>
      </c>
      <c r="I6" s="131">
        <f>+I3+I4</f>
        <v>26254</v>
      </c>
      <c r="J6" s="131">
        <f>+G6+H6+I6</f>
        <v>79664</v>
      </c>
    </row>
    <row r="7" spans="2:10" s="46" customFormat="1">
      <c r="B7" s="66" t="s">
        <v>277</v>
      </c>
    </row>
    <row r="8" spans="2:10" s="46" customFormat="1">
      <c r="B8" s="66"/>
    </row>
  </sheetData>
  <hyperlinks>
    <hyperlink ref="B1" location="SMSAAM!A1" display="INICIO"/>
  </hyperlinks>
  <pageMargins left="0.70866141732283472" right="0.70866141732283472" top="0.74803149606299213" bottom="0.74803149606299213" header="0.31496062992125984" footer="0.31496062992125984"/>
  <pageSetup paperSize="9" scale="77" orientation="landscape" r:id="rId1"/>
  <customProperties>
    <customPr name="_pios_id" r:id="rId2"/>
    <customPr name="EpmWorksheetKeyString_GUID" r:id="rId3"/>
  </customProperties>
  <ignoredErrors>
    <ignoredError sqref="F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2"/>
  <sheetViews>
    <sheetView showGridLines="0" zoomScaleNormal="100" workbookViewId="0">
      <pane xSplit="2" ySplit="1" topLeftCell="C2" activePane="bottomRight" state="frozen"/>
      <selection activeCell="L23" sqref="L23:L24"/>
      <selection pane="topRight" activeCell="L23" sqref="L23:L24"/>
      <selection pane="bottomLeft" activeCell="L23" sqref="L23:L24"/>
      <selection pane="bottomRight" activeCell="J10" sqref="J10"/>
    </sheetView>
  </sheetViews>
  <sheetFormatPr baseColWidth="10" defaultRowHeight="15"/>
  <cols>
    <col min="1" max="1" width="5.7109375" customWidth="1"/>
    <col min="2" max="2" width="27.5703125" style="29" customWidth="1"/>
  </cols>
  <sheetData>
    <row r="1" spans="2:10">
      <c r="B1" s="30" t="s">
        <v>2</v>
      </c>
    </row>
    <row r="2" spans="2:10">
      <c r="B2" s="71" t="s">
        <v>121</v>
      </c>
      <c r="C2" s="80" t="s">
        <v>161</v>
      </c>
      <c r="D2" s="80" t="s">
        <v>162</v>
      </c>
      <c r="E2" s="80" t="s">
        <v>149</v>
      </c>
      <c r="F2" s="209" t="s">
        <v>279</v>
      </c>
      <c r="G2" s="209" t="s">
        <v>165</v>
      </c>
      <c r="H2" s="80" t="s">
        <v>275</v>
      </c>
      <c r="I2" s="80" t="s">
        <v>278</v>
      </c>
      <c r="J2" s="209" t="s">
        <v>280</v>
      </c>
    </row>
    <row r="3" spans="2:10">
      <c r="B3" s="72"/>
      <c r="G3" s="123"/>
    </row>
    <row r="4" spans="2:10">
      <c r="B4" s="87" t="s">
        <v>122</v>
      </c>
      <c r="C4" s="64">
        <v>4133715.8306100005</v>
      </c>
      <c r="D4" s="64">
        <v>4363783.32424</v>
      </c>
      <c r="E4" s="64">
        <v>4491399.1972547993</v>
      </c>
      <c r="F4" s="128">
        <f>+C4+D4+E4</f>
        <v>12988898.3521048</v>
      </c>
      <c r="G4" s="128">
        <f>+G6+G7+G8+G9+G10</f>
        <v>4035564.8082678998</v>
      </c>
      <c r="H4" s="128">
        <f>+H6+H7+H8+H9+H10</f>
        <v>4053167.1488701999</v>
      </c>
      <c r="I4" s="128">
        <f>+I6+I7+I8+I9+I10</f>
        <v>4050847.8199182004</v>
      </c>
      <c r="J4" s="128">
        <f>+G4+H4+I4</f>
        <v>12139579.777056299</v>
      </c>
    </row>
    <row r="5" spans="2:10">
      <c r="B5" s="74" t="s">
        <v>123</v>
      </c>
      <c r="G5" s="124"/>
    </row>
    <row r="6" spans="2:10">
      <c r="B6" s="88" t="s">
        <v>35</v>
      </c>
      <c r="C6" s="105">
        <v>521510.89</v>
      </c>
      <c r="D6" s="105">
        <v>570321.79</v>
      </c>
      <c r="E6" s="105">
        <v>635390.44200000004</v>
      </c>
      <c r="F6" s="105">
        <f>+C6+D6+E6</f>
        <v>1727223.1220000002</v>
      </c>
      <c r="G6" s="105">
        <v>509785.53899999999</v>
      </c>
      <c r="H6" s="105">
        <v>459128.20799999998</v>
      </c>
      <c r="I6" s="105">
        <v>428055.88099999999</v>
      </c>
      <c r="J6" s="105">
        <f>+G6+H6+I6</f>
        <v>1396969.628</v>
      </c>
    </row>
    <row r="7" spans="2:10">
      <c r="B7" s="88" t="s">
        <v>124</v>
      </c>
      <c r="C7" s="105">
        <v>1559779.81</v>
      </c>
      <c r="D7" s="105">
        <v>1527525.69</v>
      </c>
      <c r="E7" s="105">
        <v>1702015</v>
      </c>
      <c r="F7" s="105">
        <f>+C7+D7+E7</f>
        <v>4789320.5</v>
      </c>
      <c r="G7" s="105">
        <v>1499668.0989999999</v>
      </c>
      <c r="H7" s="105">
        <v>1556302.6</v>
      </c>
      <c r="I7" s="105">
        <v>1596540</v>
      </c>
      <c r="J7" s="105">
        <f>+G7+H7+I7</f>
        <v>4652510.699</v>
      </c>
    </row>
    <row r="8" spans="2:10">
      <c r="B8" s="88" t="s">
        <v>61</v>
      </c>
      <c r="C8" s="105">
        <v>411831.21</v>
      </c>
      <c r="D8" s="105">
        <v>419238.40000000002</v>
      </c>
      <c r="E8" s="105">
        <v>433507.72</v>
      </c>
      <c r="F8" s="105">
        <f>+C8+D8+E8</f>
        <v>1264577.33</v>
      </c>
      <c r="G8" s="105">
        <v>410238</v>
      </c>
      <c r="H8" s="105">
        <v>309599.35999999999</v>
      </c>
      <c r="I8" s="105">
        <v>368419</v>
      </c>
      <c r="J8" s="105">
        <f>+G8+H8+I8</f>
        <v>1088256.3599999999</v>
      </c>
    </row>
    <row r="9" spans="2:10">
      <c r="B9" s="88" t="s">
        <v>53</v>
      </c>
      <c r="C9" s="105">
        <v>256123.24061000001</v>
      </c>
      <c r="D9" s="105">
        <v>289383.19624000002</v>
      </c>
      <c r="E9" s="105">
        <v>253946.6682548</v>
      </c>
      <c r="F9" s="105">
        <f>+C9+D9+E9</f>
        <v>799453.10510480008</v>
      </c>
      <c r="G9" s="105">
        <v>299110.27026790002</v>
      </c>
      <c r="H9" s="105">
        <v>207769.13894420001</v>
      </c>
      <c r="I9" s="105">
        <v>234667.7691485</v>
      </c>
      <c r="J9" s="105">
        <f>+G9+H9+I9</f>
        <v>741547.17836060002</v>
      </c>
    </row>
    <row r="10" spans="2:10">
      <c r="B10" s="88" t="s">
        <v>64</v>
      </c>
      <c r="C10" s="105">
        <v>1384470.68</v>
      </c>
      <c r="D10" s="105">
        <v>1557314.2479999999</v>
      </c>
      <c r="E10" s="105">
        <v>1466539.3670000001</v>
      </c>
      <c r="F10" s="105">
        <f>+C10+D10+E10</f>
        <v>4408324.2949999999</v>
      </c>
      <c r="G10" s="105">
        <v>1316762.8999999999</v>
      </c>
      <c r="H10" s="105">
        <v>1520367.8419260001</v>
      </c>
      <c r="I10" s="105">
        <v>1423165.1697696999</v>
      </c>
      <c r="J10" s="105">
        <f>+G10+H10+I10</f>
        <v>4260295.9116957001</v>
      </c>
    </row>
    <row r="11" spans="2:10">
      <c r="B11" s="73"/>
      <c r="G11" s="125"/>
    </row>
    <row r="12" spans="2:10">
      <c r="B12" s="73"/>
      <c r="G12" s="125"/>
    </row>
    <row r="13" spans="2:10">
      <c r="B13" s="87" t="s">
        <v>125</v>
      </c>
      <c r="C13" s="128">
        <v>5460933.2139999997</v>
      </c>
      <c r="D13" s="128">
        <v>5285973.0389999999</v>
      </c>
      <c r="E13" s="128">
        <v>4993166.8280000007</v>
      </c>
      <c r="F13" s="128">
        <f>+F15+F16+F17+F18</f>
        <v>15740073.080999998</v>
      </c>
      <c r="G13" s="128">
        <v>4502137.0959999999</v>
      </c>
      <c r="H13" s="128">
        <f>+H15+H16+H17+H18</f>
        <v>4463616.6972599998</v>
      </c>
      <c r="I13" s="128">
        <f t="shared" ref="I13" si="0">+I15+I16+I17+I18</f>
        <v>3937347.3249999997</v>
      </c>
      <c r="J13" s="128">
        <f>+J15+J16+J17+J18</f>
        <v>12805775.11826</v>
      </c>
    </row>
    <row r="14" spans="2:10">
      <c r="B14" s="74" t="s">
        <v>123</v>
      </c>
      <c r="G14" s="124"/>
    </row>
    <row r="15" spans="2:10">
      <c r="B15" s="89" t="s">
        <v>38</v>
      </c>
      <c r="C15" s="105">
        <v>3139347.93</v>
      </c>
      <c r="D15" s="105">
        <v>3074242.58</v>
      </c>
      <c r="E15" s="105">
        <v>3051244.93</v>
      </c>
      <c r="F15" s="105">
        <f>+C15+D15+E15</f>
        <v>9264835.4399999995</v>
      </c>
      <c r="G15" s="105">
        <v>2525318.023</v>
      </c>
      <c r="H15" s="105">
        <v>2580255.56</v>
      </c>
      <c r="I15" s="105">
        <v>2402960.34</v>
      </c>
      <c r="J15" s="105">
        <f>+G15+H15+I15</f>
        <v>7508533.9230000004</v>
      </c>
    </row>
    <row r="16" spans="2:10">
      <c r="B16" s="89" t="s">
        <v>41</v>
      </c>
      <c r="C16" s="105">
        <v>1286136.6340000001</v>
      </c>
      <c r="D16" s="105">
        <v>1146542.4450000001</v>
      </c>
      <c r="E16" s="105">
        <v>979960.55</v>
      </c>
      <c r="F16" s="105">
        <f>+C16+D16+E16</f>
        <v>3412639.6289999997</v>
      </c>
      <c r="G16" s="105">
        <v>902061.16899999999</v>
      </c>
      <c r="H16" s="105">
        <v>960609.00699999998</v>
      </c>
      <c r="I16" s="105">
        <v>855772.65099999995</v>
      </c>
      <c r="J16" s="105">
        <f>+G16+H16+I16</f>
        <v>2718442.827</v>
      </c>
    </row>
    <row r="17" spans="2:10">
      <c r="B17" s="89" t="s">
        <v>43</v>
      </c>
      <c r="C17" s="105">
        <v>759865.43</v>
      </c>
      <c r="D17" s="105">
        <v>712507.70400000003</v>
      </c>
      <c r="E17" s="105">
        <v>673151.88800000004</v>
      </c>
      <c r="F17" s="105">
        <f>+C17+D17+E17</f>
        <v>2145525.0219999999</v>
      </c>
      <c r="G17" s="105">
        <v>698271.20400000003</v>
      </c>
      <c r="H17" s="105">
        <v>660244.94025999994</v>
      </c>
      <c r="I17" s="105">
        <v>423762.33399999997</v>
      </c>
      <c r="J17" s="105">
        <f>+G17+H17+I17</f>
        <v>1782278.47826</v>
      </c>
    </row>
    <row r="18" spans="2:10">
      <c r="B18" s="89" t="s">
        <v>46</v>
      </c>
      <c r="C18" s="105">
        <v>275583.21999999997</v>
      </c>
      <c r="D18" s="105">
        <v>352680.31</v>
      </c>
      <c r="E18" s="105">
        <v>288809.46000000002</v>
      </c>
      <c r="F18" s="105">
        <f>+C18+D18+E18</f>
        <v>917072.99</v>
      </c>
      <c r="G18" s="105">
        <v>279160.7</v>
      </c>
      <c r="H18" s="105">
        <v>262507.19</v>
      </c>
      <c r="I18" s="105">
        <v>254852</v>
      </c>
      <c r="J18" s="105">
        <f>+G18+H18+I18</f>
        <v>796519.89</v>
      </c>
    </row>
    <row r="19" spans="2:10">
      <c r="G19" s="126"/>
    </row>
    <row r="20" spans="2:10">
      <c r="G20" s="126"/>
    </row>
    <row r="21" spans="2:10">
      <c r="G21" s="124"/>
    </row>
    <row r="22" spans="2:10">
      <c r="G22" s="124"/>
    </row>
    <row r="23" spans="2:10" s="1" customFormat="1">
      <c r="B23" s="71" t="s">
        <v>127</v>
      </c>
      <c r="C23" s="80" t="s">
        <v>161</v>
      </c>
      <c r="D23" s="80" t="s">
        <v>162</v>
      </c>
      <c r="E23" s="80" t="s">
        <v>149</v>
      </c>
      <c r="F23" s="209" t="s">
        <v>279</v>
      </c>
      <c r="G23" s="209" t="s">
        <v>165</v>
      </c>
      <c r="H23" s="209" t="s">
        <v>275</v>
      </c>
      <c r="I23" s="80" t="s">
        <v>278</v>
      </c>
      <c r="J23" s="209" t="s">
        <v>280</v>
      </c>
    </row>
    <row r="24" spans="2:10">
      <c r="B24" s="72"/>
      <c r="G24" s="123"/>
    </row>
    <row r="25" spans="2:10">
      <c r="B25" s="63" t="s">
        <v>122</v>
      </c>
      <c r="C25" s="64">
        <f t="shared" ref="C25" si="1">+C27+C28+C29+C30+C31</f>
        <v>453486</v>
      </c>
      <c r="D25" s="64">
        <f>+D27+D28+D29+D30+D31</f>
        <v>428701</v>
      </c>
      <c r="E25" s="64">
        <f t="shared" ref="E25:I25" si="2">+E27+E28+E29+E30+E31</f>
        <v>449590</v>
      </c>
      <c r="F25" s="64">
        <f>+C25+D25+E25</f>
        <v>1331777</v>
      </c>
      <c r="G25" s="64">
        <f t="shared" si="2"/>
        <v>399121</v>
      </c>
      <c r="H25" s="64">
        <f t="shared" si="2"/>
        <v>385843</v>
      </c>
      <c r="I25" s="64">
        <f t="shared" si="2"/>
        <v>382736</v>
      </c>
      <c r="J25" s="64">
        <f>+G25+H25+I25</f>
        <v>1167700</v>
      </c>
    </row>
    <row r="26" spans="2:10">
      <c r="B26" s="74"/>
      <c r="G26" s="19"/>
    </row>
    <row r="27" spans="2:10">
      <c r="B27" s="88" t="s">
        <v>35</v>
      </c>
      <c r="C27" s="105">
        <v>63604</v>
      </c>
      <c r="D27" s="105">
        <v>61721</v>
      </c>
      <c r="E27" s="105">
        <v>78454</v>
      </c>
      <c r="F27" s="201">
        <f>+C27+D27+E27</f>
        <v>203779</v>
      </c>
      <c r="G27" s="105">
        <v>54657</v>
      </c>
      <c r="H27" s="201">
        <v>54058</v>
      </c>
      <c r="I27" s="201">
        <v>43579</v>
      </c>
      <c r="J27" s="201">
        <f>+G27+H27+I27</f>
        <v>152294</v>
      </c>
    </row>
    <row r="28" spans="2:10">
      <c r="B28" s="88" t="s">
        <v>124</v>
      </c>
      <c r="C28" s="105">
        <v>238822</v>
      </c>
      <c r="D28" s="105">
        <v>212804</v>
      </c>
      <c r="E28" s="105">
        <v>209835</v>
      </c>
      <c r="F28" s="201">
        <f>+C28+D28+E28</f>
        <v>661461</v>
      </c>
      <c r="G28" s="105">
        <v>202749</v>
      </c>
      <c r="H28" s="201">
        <v>190147</v>
      </c>
      <c r="I28" s="201">
        <v>184551</v>
      </c>
      <c r="J28" s="201">
        <f>+G28+H28+I28</f>
        <v>577447</v>
      </c>
    </row>
    <row r="29" spans="2:10">
      <c r="B29" s="88" t="s">
        <v>61</v>
      </c>
      <c r="C29" s="105">
        <v>69598</v>
      </c>
      <c r="D29" s="105">
        <v>67587</v>
      </c>
      <c r="E29" s="105">
        <v>67477</v>
      </c>
      <c r="F29" s="34">
        <f>+C29+D29+E29</f>
        <v>204662</v>
      </c>
      <c r="G29" s="105">
        <v>64450</v>
      </c>
      <c r="H29" s="34">
        <v>57720</v>
      </c>
      <c r="I29" s="34">
        <v>60696</v>
      </c>
      <c r="J29" s="34">
        <f>+G29+H29+I29</f>
        <v>182866</v>
      </c>
    </row>
    <row r="30" spans="2:10">
      <c r="B30" s="88" t="s">
        <v>53</v>
      </c>
      <c r="C30" s="105">
        <v>10242</v>
      </c>
      <c r="D30" s="105">
        <v>12035</v>
      </c>
      <c r="E30" s="105">
        <v>15844</v>
      </c>
      <c r="F30" s="34">
        <f>+C30+D30+E30</f>
        <v>38121</v>
      </c>
      <c r="G30" s="105">
        <v>10418</v>
      </c>
      <c r="H30" s="34">
        <v>10692</v>
      </c>
      <c r="I30" s="34">
        <v>9827</v>
      </c>
      <c r="J30" s="34">
        <f>+G30+H30+I30</f>
        <v>30937</v>
      </c>
    </row>
    <row r="31" spans="2:10">
      <c r="B31" s="88" t="s">
        <v>143</v>
      </c>
      <c r="C31" s="105">
        <v>71220</v>
      </c>
      <c r="D31" s="105">
        <v>74554</v>
      </c>
      <c r="E31" s="105">
        <v>77980</v>
      </c>
      <c r="F31" s="34">
        <f>+C31+D31+E31</f>
        <v>223754</v>
      </c>
      <c r="G31" s="105">
        <v>66847</v>
      </c>
      <c r="H31" s="34">
        <v>73226</v>
      </c>
      <c r="I31" s="34">
        <v>84083</v>
      </c>
      <c r="J31" s="34">
        <f>+G31+H31+I31</f>
        <v>224156</v>
      </c>
    </row>
    <row r="32" spans="2:10">
      <c r="B32" s="73"/>
      <c r="C32" s="34"/>
    </row>
    <row r="33" spans="2:10">
      <c r="B33" s="73"/>
      <c r="C33" s="129"/>
      <c r="D33" s="129"/>
      <c r="G33" s="129"/>
    </row>
    <row r="34" spans="2:10">
      <c r="B34" s="87" t="s">
        <v>125</v>
      </c>
      <c r="C34" s="103">
        <f t="shared" ref="C34" si="3">+C36+C37+C38</f>
        <v>470647</v>
      </c>
      <c r="D34" s="103">
        <f>+D36+D37+D38</f>
        <v>447072</v>
      </c>
      <c r="E34" s="103">
        <f t="shared" ref="E34:H34" si="4">+E36+E37+E38</f>
        <v>395568</v>
      </c>
      <c r="F34" s="103">
        <f>+C34+D34+E34</f>
        <v>1313287</v>
      </c>
      <c r="G34" s="103">
        <f t="shared" si="4"/>
        <v>362379</v>
      </c>
      <c r="H34" s="103">
        <f t="shared" si="4"/>
        <v>365534</v>
      </c>
      <c r="I34" s="103">
        <f>+I36+I37+I38</f>
        <v>300994</v>
      </c>
      <c r="J34" s="103">
        <f>+G34+H34+I34</f>
        <v>1028907</v>
      </c>
    </row>
    <row r="35" spans="2:10">
      <c r="B35" s="74" t="s">
        <v>123</v>
      </c>
      <c r="G35" s="19"/>
    </row>
    <row r="36" spans="2:10">
      <c r="B36" s="89" t="s">
        <v>38</v>
      </c>
      <c r="C36" s="105">
        <v>336630</v>
      </c>
      <c r="D36" s="105">
        <v>319003</v>
      </c>
      <c r="E36" s="105">
        <v>295890</v>
      </c>
      <c r="F36" s="201">
        <f>+C36+D36+E36</f>
        <v>951523</v>
      </c>
      <c r="G36" s="105">
        <v>276747</v>
      </c>
      <c r="H36" s="201">
        <v>266264</v>
      </c>
      <c r="I36" s="201">
        <v>223233</v>
      </c>
      <c r="J36" s="201">
        <f>+G36+H36+I36</f>
        <v>766244</v>
      </c>
    </row>
    <row r="37" spans="2:10">
      <c r="B37" s="89" t="s">
        <v>41</v>
      </c>
      <c r="C37" s="105">
        <v>111281</v>
      </c>
      <c r="D37" s="105">
        <v>108109</v>
      </c>
      <c r="E37" s="105">
        <v>80887</v>
      </c>
      <c r="F37" s="201">
        <f>+C37+D37+E37</f>
        <v>300277</v>
      </c>
      <c r="G37" s="105">
        <v>65444</v>
      </c>
      <c r="H37" s="201">
        <v>81054</v>
      </c>
      <c r="I37" s="201">
        <v>72629</v>
      </c>
      <c r="J37" s="201">
        <f>+G37+H37+I37</f>
        <v>219127</v>
      </c>
    </row>
    <row r="38" spans="2:10">
      <c r="B38" s="89" t="s">
        <v>43</v>
      </c>
      <c r="C38" s="105">
        <v>22736</v>
      </c>
      <c r="D38" s="105">
        <v>19960</v>
      </c>
      <c r="E38" s="105">
        <v>18791</v>
      </c>
      <c r="F38" s="201">
        <f>+C38+D38+E38</f>
        <v>61487</v>
      </c>
      <c r="G38" s="105">
        <v>20188</v>
      </c>
      <c r="H38" s="201">
        <v>18216</v>
      </c>
      <c r="I38" s="201">
        <v>5132</v>
      </c>
      <c r="J38" s="201">
        <f>+G38+H38+I38</f>
        <v>43536</v>
      </c>
    </row>
    <row r="39" spans="2:10">
      <c r="B39" s="89" t="s">
        <v>46</v>
      </c>
      <c r="C39" s="105"/>
      <c r="D39" s="105"/>
      <c r="E39" s="105"/>
      <c r="G39" s="105"/>
    </row>
    <row r="40" spans="2:10">
      <c r="B40" s="76"/>
      <c r="G40" s="127"/>
    </row>
    <row r="41" spans="2:10">
      <c r="B41" s="75" t="s">
        <v>126</v>
      </c>
      <c r="G41" s="126"/>
    </row>
    <row r="42" spans="2:10">
      <c r="B42" s="75" t="s">
        <v>157</v>
      </c>
      <c r="G42" s="126"/>
    </row>
  </sheetData>
  <hyperlinks>
    <hyperlink ref="B1" location="SMSAAM!A1" display="INICIO"/>
  </hyperlinks>
  <pageMargins left="0.70866141732283472" right="0.70866141732283472" top="0.74803149606299213" bottom="0.74803149606299213" header="0.31496062992125984" footer="0.31496062992125984"/>
  <pageSetup paperSize="9" scale="76" orientation="landscape" r:id="rId1"/>
  <customProperties>
    <customPr name="_pios_id" r:id="rId2"/>
    <customPr name="EpmWorksheetKeyString_GUID" r:id="rId3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B1:J9"/>
  <sheetViews>
    <sheetView showGridLines="0" zoomScaleNormal="100" workbookViewId="0">
      <pane xSplit="2" ySplit="1" topLeftCell="C2" activePane="bottomRight" state="frozen"/>
      <selection activeCell="L23" sqref="L23:L24"/>
      <selection pane="topRight" activeCell="L23" sqref="L23:L24"/>
      <selection pane="bottomLeft" activeCell="L23" sqref="L23:L24"/>
      <selection pane="bottomRight" activeCell="L7" sqref="L7"/>
    </sheetView>
  </sheetViews>
  <sheetFormatPr baseColWidth="10" defaultRowHeight="15"/>
  <cols>
    <col min="1" max="1" width="5.7109375" customWidth="1"/>
    <col min="2" max="2" width="42.140625" style="29" customWidth="1"/>
  </cols>
  <sheetData>
    <row r="1" spans="2:10" ht="18.95" customHeight="1">
      <c r="B1" s="30" t="s">
        <v>2</v>
      </c>
    </row>
    <row r="2" spans="2:10" s="46" customFormat="1">
      <c r="B2" s="77"/>
    </row>
    <row r="3" spans="2:10" s="46" customFormat="1">
      <c r="B3" s="28"/>
      <c r="C3" s="80" t="s">
        <v>161</v>
      </c>
      <c r="D3" s="80" t="s">
        <v>162</v>
      </c>
      <c r="E3" s="80" t="s">
        <v>149</v>
      </c>
      <c r="F3" s="209" t="s">
        <v>279</v>
      </c>
      <c r="G3" s="80" t="s">
        <v>165</v>
      </c>
      <c r="H3" s="80" t="s">
        <v>275</v>
      </c>
      <c r="I3" s="80" t="s">
        <v>278</v>
      </c>
      <c r="J3" s="209" t="s">
        <v>280</v>
      </c>
    </row>
    <row r="4" spans="2:10" s="46" customFormat="1">
      <c r="B4" s="63" t="s">
        <v>128</v>
      </c>
      <c r="C4" s="63"/>
      <c r="D4" s="63"/>
      <c r="E4" s="63"/>
      <c r="F4" s="63"/>
      <c r="G4" s="63"/>
      <c r="H4" s="63"/>
      <c r="I4" s="63"/>
      <c r="J4" s="63"/>
    </row>
    <row r="5" spans="2:10">
      <c r="B5" s="74" t="s">
        <v>129</v>
      </c>
      <c r="C5" s="90">
        <v>564951</v>
      </c>
      <c r="D5" s="90">
        <v>492295</v>
      </c>
      <c r="E5" s="90">
        <v>408307</v>
      </c>
      <c r="F5" s="90">
        <f>+C5+D5+E5</f>
        <v>1465553</v>
      </c>
      <c r="G5" s="90">
        <v>633473</v>
      </c>
      <c r="H5" s="90">
        <v>534564</v>
      </c>
      <c r="I5" s="90">
        <v>459463</v>
      </c>
      <c r="J5" s="90">
        <f>+G5+H5+I5</f>
        <v>1627500</v>
      </c>
    </row>
    <row r="6" spans="2:10">
      <c r="B6" s="74" t="s">
        <v>130</v>
      </c>
      <c r="C6" s="90">
        <v>138473</v>
      </c>
      <c r="D6" s="90">
        <v>136221</v>
      </c>
      <c r="E6" s="90">
        <v>133766</v>
      </c>
      <c r="F6" s="90">
        <f>+C6+D6+E6</f>
        <v>408460</v>
      </c>
      <c r="G6" s="90">
        <v>128051</v>
      </c>
      <c r="H6" s="90">
        <v>132152</v>
      </c>
      <c r="I6" s="90">
        <v>143498</v>
      </c>
      <c r="J6" s="90">
        <f t="shared" ref="J6:J7" si="0">+G6+H6+I6</f>
        <v>403701</v>
      </c>
    </row>
    <row r="7" spans="2:10">
      <c r="B7" s="74" t="s">
        <v>131</v>
      </c>
      <c r="C7" s="90">
        <v>9565</v>
      </c>
      <c r="D7" s="90">
        <v>8542</v>
      </c>
      <c r="E7" s="90">
        <v>12935</v>
      </c>
      <c r="F7" s="90">
        <f>+C7+D7+E7</f>
        <v>31042</v>
      </c>
      <c r="G7" s="90">
        <v>8726</v>
      </c>
      <c r="H7" s="90">
        <v>8266</v>
      </c>
      <c r="I7" s="90">
        <v>10317</v>
      </c>
      <c r="J7" s="90">
        <f t="shared" si="0"/>
        <v>27309</v>
      </c>
    </row>
    <row r="8" spans="2:10" s="46" customFormat="1">
      <c r="B8" s="31"/>
    </row>
    <row r="9" spans="2:10">
      <c r="B9" s="66"/>
    </row>
  </sheetData>
  <hyperlinks>
    <hyperlink ref="B1" location="SMSAAM!A1" display="INICIO"/>
  </hyperlinks>
  <pageMargins left="0.70866141732283472" right="0.70866141732283472" top="0.74803149606299213" bottom="0.74803149606299213" header="0.31496062992125984" footer="0.31496062992125984"/>
  <pageSetup scale="69" orientation="landscape" r:id="rId1"/>
  <customProperties>
    <customPr name="_pios_id" r:id="rId2"/>
    <customPr name="EpmWorksheetKeyString_GUID" r:id="rId3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showGridLines="0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18" sqref="B18"/>
    </sheetView>
  </sheetViews>
  <sheetFormatPr baseColWidth="10" defaultRowHeight="15"/>
  <cols>
    <col min="1" max="1" width="5.7109375" customWidth="1"/>
    <col min="2" max="2" width="38.7109375" style="29" customWidth="1"/>
  </cols>
  <sheetData>
    <row r="2" spans="1:6">
      <c r="B2" s="30" t="s">
        <v>2</v>
      </c>
    </row>
    <row r="4" spans="1:6" ht="38.1" customHeight="1">
      <c r="A4" s="35"/>
      <c r="B4" s="36" t="s">
        <v>132</v>
      </c>
      <c r="C4" s="113">
        <v>43800</v>
      </c>
      <c r="D4" s="113">
        <v>43891</v>
      </c>
      <c r="E4" s="113">
        <v>43983</v>
      </c>
      <c r="F4" s="113">
        <v>44075</v>
      </c>
    </row>
    <row r="5" spans="1:6" s="48" customFormat="1">
      <c r="B5" s="49"/>
    </row>
    <row r="6" spans="1:6" s="48" customFormat="1">
      <c r="B6" s="49"/>
    </row>
    <row r="7" spans="1:6" s="48" customFormat="1">
      <c r="B7" s="78" t="s">
        <v>133</v>
      </c>
    </row>
    <row r="8" spans="1:6">
      <c r="B8" s="91" t="s">
        <v>134</v>
      </c>
      <c r="C8" s="56">
        <v>536976</v>
      </c>
      <c r="D8" s="56">
        <v>523210</v>
      </c>
      <c r="E8" s="56">
        <v>558009</v>
      </c>
      <c r="F8" s="56">
        <v>316838</v>
      </c>
    </row>
    <row r="9" spans="1:6">
      <c r="B9" s="91" t="s">
        <v>103</v>
      </c>
      <c r="C9" s="56">
        <v>43778</v>
      </c>
      <c r="D9" s="56">
        <v>37500</v>
      </c>
      <c r="E9" s="56">
        <v>41463.485000000001</v>
      </c>
      <c r="F9" s="56">
        <v>38246</v>
      </c>
    </row>
    <row r="10" spans="1:6">
      <c r="B10" s="91" t="s">
        <v>135</v>
      </c>
      <c r="C10" s="56">
        <v>229572</v>
      </c>
      <c r="D10" s="56">
        <v>215553</v>
      </c>
      <c r="E10" s="56">
        <v>245534</v>
      </c>
      <c r="F10" s="56">
        <v>595847</v>
      </c>
    </row>
    <row r="11" spans="1:6">
      <c r="B11" s="28"/>
    </row>
    <row r="12" spans="1:6">
      <c r="B12" s="70" t="s">
        <v>136</v>
      </c>
    </row>
    <row r="13" spans="1:6">
      <c r="B13" s="91" t="s">
        <v>285</v>
      </c>
      <c r="C13" s="56">
        <v>105110.08129479909</v>
      </c>
      <c r="D13" s="56">
        <v>107040</v>
      </c>
      <c r="E13" s="56">
        <v>110803</v>
      </c>
      <c r="F13" s="56">
        <v>133101</v>
      </c>
    </row>
    <row r="14" spans="1:6">
      <c r="B14" s="91" t="s">
        <v>103</v>
      </c>
      <c r="C14" s="56">
        <v>34767.812343537473</v>
      </c>
      <c r="D14" s="56">
        <v>35869</v>
      </c>
      <c r="E14" s="56">
        <v>35001</v>
      </c>
      <c r="F14" s="56">
        <v>34121</v>
      </c>
    </row>
    <row r="15" spans="1:6">
      <c r="B15" s="91" t="s">
        <v>137</v>
      </c>
      <c r="C15" s="79">
        <v>17682.854826625491</v>
      </c>
      <c r="D15" s="79">
        <v>19364</v>
      </c>
      <c r="E15" s="79">
        <v>23415</v>
      </c>
      <c r="F15" s="79">
        <v>22145</v>
      </c>
    </row>
    <row r="17" spans="2:2">
      <c r="B17" s="75" t="s">
        <v>138</v>
      </c>
    </row>
    <row r="18" spans="2:2">
      <c r="B18" s="29" t="s">
        <v>286</v>
      </c>
    </row>
  </sheetData>
  <hyperlinks>
    <hyperlink ref="B2" location="SMSAAM!A1" display="INICIO"/>
  </hyperlinks>
  <pageMargins left="0.70866141732283472" right="0.70866141732283472" top="0.74803149606299213" bottom="0.74803149606299213" header="0.31496062992125984" footer="0.31496062992125984"/>
  <pageSetup orientation="landscape" r:id="rId1"/>
  <headerFooter scaleWithDoc="0" alignWithMargins="0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81"/>
  <sheetViews>
    <sheetView showGridLines="0" topLeftCell="A2" zoomScale="110" zoomScaleNormal="110" workbookViewId="0">
      <selection activeCell="E36" sqref="E36"/>
    </sheetView>
  </sheetViews>
  <sheetFormatPr baseColWidth="10" defaultColWidth="10.7109375" defaultRowHeight="15"/>
  <cols>
    <col min="1" max="1" width="19.42578125" customWidth="1"/>
    <col min="2" max="2" width="47.140625" customWidth="1"/>
    <col min="3" max="3" width="19.42578125" customWidth="1"/>
    <col min="4" max="6" width="12.7109375" bestFit="1" customWidth="1"/>
    <col min="7" max="7" width="14.28515625" customWidth="1"/>
    <col min="8" max="8" width="14" customWidth="1"/>
    <col min="9" max="9" width="14" style="54" customWidth="1"/>
    <col min="10" max="10" width="15.42578125" style="54" customWidth="1"/>
    <col min="11" max="11" width="15.42578125" customWidth="1"/>
    <col min="12" max="12" width="47.28515625" bestFit="1" customWidth="1"/>
  </cols>
  <sheetData>
    <row r="2" spans="1:27" ht="27.95" customHeight="1">
      <c r="A2" s="135"/>
      <c r="B2" s="214" t="s">
        <v>167</v>
      </c>
      <c r="C2" s="214"/>
      <c r="D2" s="214"/>
      <c r="E2" s="214"/>
      <c r="F2" s="214"/>
      <c r="G2" s="214"/>
      <c r="H2" s="214"/>
      <c r="I2" s="164"/>
      <c r="J2" s="166"/>
      <c r="K2" s="136"/>
      <c r="L2" s="137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</row>
    <row r="3" spans="1:27">
      <c r="A3" s="135"/>
      <c r="B3" s="135"/>
      <c r="C3" s="135"/>
      <c r="D3" s="135"/>
      <c r="E3" s="135"/>
      <c r="F3" s="135"/>
      <c r="G3" s="135"/>
      <c r="H3" s="135"/>
      <c r="I3" s="175">
        <v>43921</v>
      </c>
      <c r="J3" s="166"/>
      <c r="K3" s="136"/>
      <c r="L3" s="138"/>
      <c r="M3" s="138"/>
      <c r="N3" s="138"/>
      <c r="O3" s="138"/>
      <c r="P3" s="138"/>
      <c r="Q3" s="138"/>
      <c r="R3" s="135"/>
      <c r="S3" s="135"/>
      <c r="T3" s="135"/>
      <c r="U3" s="135"/>
      <c r="V3" s="135"/>
      <c r="W3" s="135"/>
      <c r="X3" s="135"/>
      <c r="Y3" s="135"/>
      <c r="Z3" s="135"/>
      <c r="AA3" s="135"/>
    </row>
    <row r="4" spans="1:27" ht="15.75">
      <c r="A4" s="135"/>
      <c r="B4" s="139" t="s">
        <v>168</v>
      </c>
      <c r="C4" s="139"/>
      <c r="D4" s="139">
        <v>2015</v>
      </c>
      <c r="E4" s="139">
        <v>2016</v>
      </c>
      <c r="F4" s="139">
        <v>2017</v>
      </c>
      <c r="G4" s="139">
        <v>2018</v>
      </c>
      <c r="H4" s="139">
        <v>2019</v>
      </c>
      <c r="I4" s="139" t="s">
        <v>210</v>
      </c>
      <c r="J4" s="166"/>
      <c r="K4" s="136"/>
      <c r="L4" s="137" t="s">
        <v>169</v>
      </c>
      <c r="M4" s="139">
        <v>2015</v>
      </c>
      <c r="N4" s="139">
        <v>2016</v>
      </c>
      <c r="O4" s="139">
        <v>2017</v>
      </c>
      <c r="P4" s="139">
        <v>2018</v>
      </c>
      <c r="Q4" s="139">
        <v>2019</v>
      </c>
      <c r="R4" s="135" t="s">
        <v>263</v>
      </c>
      <c r="S4" s="135"/>
      <c r="T4" s="135"/>
      <c r="U4" s="135"/>
      <c r="V4" s="135"/>
      <c r="W4" s="135"/>
      <c r="X4" s="135"/>
      <c r="Y4" s="135"/>
      <c r="Z4" s="135"/>
      <c r="AA4" s="135"/>
    </row>
    <row r="5" spans="1:27" ht="8.25" customHeight="1">
      <c r="A5" s="135"/>
      <c r="B5" s="140"/>
      <c r="C5" s="141"/>
      <c r="D5" s="141"/>
      <c r="E5" s="141"/>
      <c r="F5" s="141"/>
      <c r="G5" s="141"/>
      <c r="H5" s="141"/>
      <c r="I5" s="141"/>
      <c r="J5" s="166"/>
      <c r="K5" s="136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</row>
    <row r="6" spans="1:27">
      <c r="A6" s="135"/>
      <c r="B6" s="142" t="s">
        <v>170</v>
      </c>
      <c r="C6" s="142" t="s">
        <v>171</v>
      </c>
      <c r="D6" s="143">
        <v>426.27300000000002</v>
      </c>
      <c r="E6" s="143">
        <v>393.93200000000002</v>
      </c>
      <c r="F6" s="143">
        <v>467.82600000000002</v>
      </c>
      <c r="G6" s="143">
        <v>515.9</v>
      </c>
      <c r="H6" s="143">
        <v>529.79999999999995</v>
      </c>
      <c r="I6" s="143">
        <f>+I69</f>
        <v>610.13379272701877</v>
      </c>
      <c r="J6" s="169"/>
      <c r="K6" s="145"/>
      <c r="L6" s="135" t="s">
        <v>172</v>
      </c>
      <c r="M6" s="153">
        <f t="shared" ref="M6:R6" si="0">+D8</f>
        <v>91.76</v>
      </c>
      <c r="N6" s="153">
        <f t="shared" si="0"/>
        <v>91.379000000000005</v>
      </c>
      <c r="O6" s="153">
        <f t="shared" si="0"/>
        <v>116.712</v>
      </c>
      <c r="P6" s="153">
        <f t="shared" si="0"/>
        <v>145.94</v>
      </c>
      <c r="Q6" s="153">
        <f t="shared" si="0"/>
        <v>176.95</v>
      </c>
      <c r="R6" s="153" t="e">
        <f t="shared" si="0"/>
        <v>#REF!</v>
      </c>
      <c r="S6" s="199" t="e">
        <f>+(R6-M6)/M6</f>
        <v>#REF!</v>
      </c>
      <c r="T6" s="135"/>
      <c r="U6" s="135"/>
      <c r="V6" s="135"/>
      <c r="W6" s="135"/>
      <c r="X6" s="135"/>
      <c r="Y6" s="135"/>
      <c r="Z6" s="135"/>
      <c r="AA6" s="135"/>
    </row>
    <row r="7" spans="1:27" s="135" customFormat="1">
      <c r="B7" s="142" t="s">
        <v>118</v>
      </c>
      <c r="C7" s="142" t="s">
        <v>171</v>
      </c>
      <c r="D7" s="143">
        <v>41.058999999999997</v>
      </c>
      <c r="E7" s="143">
        <v>40.792999999999999</v>
      </c>
      <c r="F7" s="143">
        <v>47.98</v>
      </c>
      <c r="G7" s="143">
        <v>74.733999999999995</v>
      </c>
      <c r="H7" s="143">
        <v>96.2</v>
      </c>
      <c r="I7" s="148" t="e">
        <f>(+RAM!F4+'Terminales Portuarios'!H20+Log!F5+[1]Presentacion!$K$14)/1000</f>
        <v>#REF!</v>
      </c>
      <c r="J7" s="169"/>
      <c r="K7" s="145"/>
      <c r="L7" s="135" t="s">
        <v>173</v>
      </c>
      <c r="M7" s="199">
        <f t="shared" ref="M7:R7" si="1">+D13</f>
        <v>0.21526111201037831</v>
      </c>
      <c r="N7" s="199">
        <f t="shared" si="1"/>
        <v>0.23196643075454648</v>
      </c>
      <c r="O7" s="199">
        <f t="shared" si="1"/>
        <v>0.24947736979133267</v>
      </c>
      <c r="P7" s="199">
        <f t="shared" si="1"/>
        <v>0.28288427989920528</v>
      </c>
      <c r="Q7" s="199">
        <f t="shared" si="1"/>
        <v>0.33399395998489995</v>
      </c>
      <c r="R7" s="199" t="e">
        <f t="shared" si="1"/>
        <v>#REF!</v>
      </c>
    </row>
    <row r="8" spans="1:27">
      <c r="A8" s="135"/>
      <c r="B8" s="142" t="s">
        <v>174</v>
      </c>
      <c r="C8" s="142" t="s">
        <v>171</v>
      </c>
      <c r="D8" s="143">
        <v>91.76</v>
      </c>
      <c r="E8" s="143">
        <v>91.379000000000005</v>
      </c>
      <c r="F8" s="143">
        <v>116.712</v>
      </c>
      <c r="G8" s="143">
        <v>145.94</v>
      </c>
      <c r="H8" s="143">
        <v>176.95</v>
      </c>
      <c r="I8" s="143" t="e">
        <f>+(RAM!F5+'Terminales Portuarios'!H21+Log!F6+'distribucion ingresos Ebitda'!C15)/1000</f>
        <v>#REF!</v>
      </c>
      <c r="J8" s="169"/>
      <c r="K8" s="14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</row>
    <row r="9" spans="1:27" s="135" customFormat="1">
      <c r="B9" s="142" t="s">
        <v>175</v>
      </c>
      <c r="C9" s="142" t="s">
        <v>171</v>
      </c>
      <c r="D9" s="143">
        <v>68.936000000000007</v>
      </c>
      <c r="E9" s="143">
        <v>54.521999999999998</v>
      </c>
      <c r="F9" s="143">
        <v>59.325000000000003</v>
      </c>
      <c r="G9" s="143">
        <v>49.606999999999999</v>
      </c>
      <c r="H9" s="177">
        <v>57.8</v>
      </c>
      <c r="I9" s="177">
        <v>57.811793271953448</v>
      </c>
      <c r="J9" s="169"/>
      <c r="K9" s="145"/>
    </row>
    <row r="10" spans="1:27">
      <c r="A10" s="135"/>
      <c r="B10" s="142" t="s">
        <v>140</v>
      </c>
      <c r="C10" s="142" t="s">
        <v>171</v>
      </c>
      <c r="D10" s="143">
        <v>11.074</v>
      </c>
      <c r="E10" s="143">
        <v>8.8309999999999995</v>
      </c>
      <c r="F10" s="143">
        <v>8.5299999999999994</v>
      </c>
      <c r="G10" s="143">
        <v>12.183999999999999</v>
      </c>
      <c r="H10" s="143">
        <v>12.167999999999999</v>
      </c>
      <c r="I10" s="143">
        <v>10.132333513917402</v>
      </c>
      <c r="J10" s="169"/>
      <c r="K10" s="14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</row>
    <row r="11" spans="1:27">
      <c r="A11" s="135"/>
      <c r="B11" s="149" t="s">
        <v>176</v>
      </c>
      <c r="C11" s="135"/>
      <c r="D11" s="135"/>
      <c r="E11" s="135"/>
      <c r="F11" s="135"/>
      <c r="G11" s="135"/>
      <c r="H11" s="135"/>
      <c r="I11" s="135"/>
      <c r="J11" s="169"/>
      <c r="K11" s="136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</row>
    <row r="12" spans="1:27" s="135" customFormat="1" ht="15.75" thickBot="1">
      <c r="B12" s="142" t="s">
        <v>177</v>
      </c>
      <c r="C12" s="142" t="s">
        <v>178</v>
      </c>
      <c r="D12" s="174">
        <f>+D7/D6</f>
        <v>9.6320902332542743E-2</v>
      </c>
      <c r="E12" s="174">
        <f t="shared" ref="E12:G12" si="2">+E7/E6</f>
        <v>0.10355340515621984</v>
      </c>
      <c r="F12" s="174">
        <f t="shared" si="2"/>
        <v>0.10255949861700717</v>
      </c>
      <c r="G12" s="174">
        <f t="shared" si="2"/>
        <v>0.14486140724946694</v>
      </c>
      <c r="H12" s="174">
        <f>+H7/H6</f>
        <v>0.18157795394488488</v>
      </c>
      <c r="I12" s="174" t="e">
        <f>+I7/I6</f>
        <v>#REF!</v>
      </c>
      <c r="J12" s="169"/>
      <c r="K12" s="136"/>
    </row>
    <row r="13" spans="1:27" s="135" customFormat="1" ht="15.75" thickBot="1">
      <c r="B13" s="142" t="s">
        <v>179</v>
      </c>
      <c r="C13" s="142" t="s">
        <v>178</v>
      </c>
      <c r="D13" s="174">
        <f>+D8/D6</f>
        <v>0.21526111201037831</v>
      </c>
      <c r="E13" s="174">
        <f t="shared" ref="E13:G13" si="3">+E8/E6</f>
        <v>0.23196643075454648</v>
      </c>
      <c r="F13" s="174">
        <f t="shared" si="3"/>
        <v>0.24947736979133267</v>
      </c>
      <c r="G13" s="174">
        <f t="shared" si="3"/>
        <v>0.28288427989920528</v>
      </c>
      <c r="H13" s="174">
        <f>+H8/H6</f>
        <v>0.33399395998489995</v>
      </c>
      <c r="I13" s="174" t="e">
        <f>+I8/I6</f>
        <v>#REF!</v>
      </c>
      <c r="J13" s="169"/>
      <c r="K13" s="136"/>
    </row>
    <row r="14" spans="1:27">
      <c r="A14" s="135"/>
      <c r="B14" s="150" t="s">
        <v>180</v>
      </c>
      <c r="C14" s="142"/>
      <c r="D14" s="143"/>
      <c r="E14" s="143"/>
      <c r="F14" s="143"/>
      <c r="G14" s="143"/>
      <c r="H14" s="151"/>
      <c r="I14" s="151"/>
      <c r="J14" s="169"/>
      <c r="K14" s="136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</row>
    <row r="15" spans="1:27">
      <c r="A15" s="135"/>
      <c r="B15" s="142" t="s">
        <v>181</v>
      </c>
      <c r="C15" s="142" t="s">
        <v>171</v>
      </c>
      <c r="D15" s="143">
        <v>1220.8019999999999</v>
      </c>
      <c r="E15" s="143">
        <v>1267.479</v>
      </c>
      <c r="F15" s="143">
        <v>1488.1279999999999</v>
      </c>
      <c r="G15" s="143">
        <v>1425.2370000000001</v>
      </c>
      <c r="H15" s="143">
        <v>1617.989</v>
      </c>
      <c r="I15" s="143">
        <v>1577.08</v>
      </c>
      <c r="J15" s="169"/>
      <c r="K15" s="136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</row>
    <row r="16" spans="1:27">
      <c r="A16" s="135"/>
      <c r="B16" s="142" t="s">
        <v>182</v>
      </c>
      <c r="C16" s="142" t="s">
        <v>171</v>
      </c>
      <c r="D16" s="143">
        <v>578.1</v>
      </c>
      <c r="E16" s="143">
        <v>574.70000000000005</v>
      </c>
      <c r="F16" s="143">
        <v>736.1</v>
      </c>
      <c r="G16" s="143">
        <f>+(484299+226832)/1000</f>
        <v>711.13099999999997</v>
      </c>
      <c r="H16" s="177">
        <f>(737018+226646)/1000</f>
        <v>963.66399999999999</v>
      </c>
      <c r="I16" s="177">
        <v>0</v>
      </c>
      <c r="J16" s="169"/>
      <c r="K16" s="136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>
        <v>2015</v>
      </c>
      <c r="X16" s="135">
        <v>2016</v>
      </c>
      <c r="Y16" s="135">
        <v>2017</v>
      </c>
      <c r="Z16" s="135">
        <v>2018</v>
      </c>
      <c r="AA16" s="135">
        <v>2019</v>
      </c>
    </row>
    <row r="17" spans="1:26">
      <c r="A17" s="135"/>
      <c r="B17" s="142" t="s">
        <v>183</v>
      </c>
      <c r="C17" s="142" t="s">
        <v>171</v>
      </c>
      <c r="D17" s="143">
        <v>211.80099999999999</v>
      </c>
      <c r="E17" s="143">
        <v>240.99100000000001</v>
      </c>
      <c r="F17" s="143">
        <v>327.97</v>
      </c>
      <c r="G17" s="143">
        <v>290.57299999999998</v>
      </c>
      <c r="H17" s="178">
        <v>536.976</v>
      </c>
      <c r="I17" s="178">
        <v>0.52321000000000006</v>
      </c>
      <c r="J17" s="169"/>
      <c r="K17" s="136"/>
      <c r="L17" s="135"/>
      <c r="M17" s="135"/>
      <c r="N17" s="135"/>
      <c r="O17" s="135"/>
      <c r="P17" s="135"/>
      <c r="Q17" s="135"/>
      <c r="R17" s="135"/>
      <c r="S17" s="135"/>
      <c r="T17" s="135"/>
      <c r="U17" s="135" t="s">
        <v>184</v>
      </c>
      <c r="V17" s="135"/>
      <c r="W17" s="135"/>
      <c r="X17" s="135"/>
      <c r="Y17" s="135"/>
      <c r="Z17" s="135"/>
    </row>
    <row r="18" spans="1:26">
      <c r="A18" s="135"/>
      <c r="B18" s="142" t="s">
        <v>185</v>
      </c>
      <c r="C18" s="142" t="s">
        <v>171</v>
      </c>
      <c r="D18" s="143">
        <v>717.23900000000003</v>
      </c>
      <c r="E18" s="143">
        <v>748.20799999999997</v>
      </c>
      <c r="F18" s="143">
        <v>762.32799999999997</v>
      </c>
      <c r="G18" s="143">
        <v>772.40599999999995</v>
      </c>
      <c r="H18" s="178">
        <v>786.64099999999996</v>
      </c>
      <c r="I18" s="178">
        <v>773.73099999999999</v>
      </c>
      <c r="J18" s="169"/>
      <c r="K18" s="136"/>
      <c r="L18" s="135"/>
      <c r="M18" s="135"/>
      <c r="N18" s="135"/>
      <c r="O18" s="135"/>
      <c r="P18" s="135"/>
      <c r="Q18" s="135"/>
      <c r="R18" s="135"/>
      <c r="S18" s="135"/>
      <c r="T18" s="135"/>
      <c r="U18" s="135" t="s">
        <v>186</v>
      </c>
      <c r="V18" s="135"/>
      <c r="W18" s="152">
        <v>476735</v>
      </c>
      <c r="X18" s="152">
        <v>478205</v>
      </c>
      <c r="Y18" s="152">
        <v>490125</v>
      </c>
      <c r="Z18" s="152">
        <v>484299</v>
      </c>
    </row>
    <row r="19" spans="1:26">
      <c r="A19" s="135"/>
      <c r="B19" s="142"/>
      <c r="C19" s="142"/>
      <c r="D19" s="142"/>
      <c r="E19" s="142"/>
      <c r="F19" s="142"/>
      <c r="G19" s="142"/>
      <c r="H19" s="142"/>
      <c r="I19" s="142"/>
      <c r="J19" s="166"/>
      <c r="K19" s="136"/>
      <c r="L19" s="135"/>
      <c r="M19" s="135"/>
      <c r="N19" s="135"/>
      <c r="O19" s="135"/>
      <c r="P19" s="135"/>
      <c r="Q19" s="135"/>
      <c r="R19" s="135"/>
      <c r="S19" s="135"/>
      <c r="T19" s="135"/>
      <c r="U19" s="153" t="s">
        <v>187</v>
      </c>
      <c r="V19" s="135"/>
      <c r="W19" s="153">
        <v>101354</v>
      </c>
      <c r="X19" s="153">
        <v>96513</v>
      </c>
      <c r="Y19" s="153">
        <v>246048</v>
      </c>
      <c r="Z19" s="153">
        <v>226832</v>
      </c>
    </row>
    <row r="20" spans="1:26" s="135" customFormat="1" ht="12.75">
      <c r="B20" s="142" t="s">
        <v>188</v>
      </c>
      <c r="C20" s="142" t="s">
        <v>171</v>
      </c>
      <c r="D20" s="154">
        <f>+((D21*D22)/D23)/1000000</f>
        <v>617.37653806875051</v>
      </c>
      <c r="E20" s="154">
        <f>+((E21*E22)/E23)/1000000</f>
        <v>753.06963125871812</v>
      </c>
      <c r="F20" s="154">
        <f>+((F21*F22)/F23)/1000000</f>
        <v>1045.3416834256852</v>
      </c>
      <c r="G20" s="154">
        <f>+((G21*G22)/G23)/1000000</f>
        <v>837.9331829151057</v>
      </c>
      <c r="H20" s="154">
        <f>+((H21*H22)/H23)/1000000</f>
        <v>772.54125642024121</v>
      </c>
      <c r="I20" s="154">
        <v>559.97982061854464</v>
      </c>
      <c r="J20" s="166"/>
      <c r="K20" s="136"/>
      <c r="U20" s="153"/>
      <c r="W20" s="153">
        <f>SUM(W18:W19)</f>
        <v>578089</v>
      </c>
      <c r="X20" s="153">
        <f>SUM(X18:X19)</f>
        <v>574718</v>
      </c>
      <c r="Y20" s="153">
        <f>SUM(Y18:Y19)</f>
        <v>736173</v>
      </c>
      <c r="Z20" s="153">
        <f>SUM(Z18:Z19)</f>
        <v>711131</v>
      </c>
    </row>
    <row r="21" spans="1:26" s="135" customFormat="1" ht="12.75">
      <c r="B21" s="142" t="s">
        <v>189</v>
      </c>
      <c r="C21" s="142"/>
      <c r="D21" s="154">
        <v>9736791983</v>
      </c>
      <c r="E21" s="154">
        <v>9736791983</v>
      </c>
      <c r="F21" s="154">
        <v>9736791983</v>
      </c>
      <c r="G21" s="154">
        <v>9736791983</v>
      </c>
      <c r="H21" s="154">
        <v>9736791983</v>
      </c>
      <c r="I21" s="154">
        <v>9736791983</v>
      </c>
      <c r="J21" s="166"/>
      <c r="K21" s="136"/>
    </row>
    <row r="22" spans="1:26" s="135" customFormat="1" ht="12.75">
      <c r="B22" s="142" t="s">
        <v>190</v>
      </c>
      <c r="C22" s="142" t="s">
        <v>191</v>
      </c>
      <c r="D22" s="155">
        <v>44.85</v>
      </c>
      <c r="E22" s="155">
        <v>51.61</v>
      </c>
      <c r="F22" s="155">
        <v>66.05</v>
      </c>
      <c r="G22" s="155">
        <v>59.87</v>
      </c>
      <c r="H22" s="155">
        <v>59.08</v>
      </c>
      <c r="I22" s="155">
        <v>49</v>
      </c>
      <c r="J22" s="166"/>
      <c r="K22" s="136"/>
    </row>
    <row r="23" spans="1:26">
      <c r="A23" s="135"/>
      <c r="B23" s="142" t="s">
        <v>192</v>
      </c>
      <c r="C23" s="142" t="s">
        <v>191</v>
      </c>
      <c r="D23" s="142">
        <v>707.34</v>
      </c>
      <c r="E23" s="142">
        <v>667.29</v>
      </c>
      <c r="F23" s="142">
        <v>615.22</v>
      </c>
      <c r="G23" s="142">
        <v>695.69</v>
      </c>
      <c r="H23" s="142">
        <v>744.62</v>
      </c>
      <c r="I23" s="142">
        <v>852</v>
      </c>
      <c r="J23" s="166"/>
      <c r="K23" s="136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4" spans="1:26" ht="15.75" hidden="1">
      <c r="A24" s="135"/>
      <c r="B24" s="215" t="s">
        <v>193</v>
      </c>
      <c r="C24" s="215"/>
      <c r="D24" s="215"/>
      <c r="E24" s="215"/>
      <c r="F24" s="215"/>
      <c r="G24" s="215"/>
      <c r="H24" s="215"/>
      <c r="I24" s="170"/>
      <c r="J24" s="166"/>
      <c r="K24" s="136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</row>
    <row r="25" spans="1:26" hidden="1">
      <c r="A25" s="135"/>
      <c r="B25" s="142" t="s">
        <v>194</v>
      </c>
      <c r="C25" s="142"/>
      <c r="D25" s="142">
        <v>15</v>
      </c>
      <c r="E25" s="142">
        <v>15</v>
      </c>
      <c r="F25" s="142">
        <v>13</v>
      </c>
      <c r="G25" s="142">
        <v>13</v>
      </c>
      <c r="H25" s="142">
        <v>12</v>
      </c>
      <c r="I25" s="165"/>
      <c r="J25" s="166"/>
      <c r="K25" s="136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</row>
    <row r="26" spans="1:26" hidden="1">
      <c r="A26" s="135"/>
      <c r="B26" s="142" t="s">
        <v>195</v>
      </c>
      <c r="C26" s="142"/>
      <c r="D26" s="142">
        <v>11</v>
      </c>
      <c r="E26" s="142">
        <v>11</v>
      </c>
      <c r="F26" s="142">
        <v>11</v>
      </c>
      <c r="G26" s="142">
        <v>10</v>
      </c>
      <c r="H26" s="142">
        <v>10</v>
      </c>
      <c r="I26" s="165"/>
      <c r="J26" s="166"/>
      <c r="K26" s="136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</row>
    <row r="27" spans="1:26" hidden="1">
      <c r="A27" s="135"/>
      <c r="B27" s="142" t="s">
        <v>196</v>
      </c>
      <c r="C27" s="142"/>
      <c r="D27" s="142">
        <v>188</v>
      </c>
      <c r="E27" s="142">
        <v>177</v>
      </c>
      <c r="F27" s="142">
        <v>161</v>
      </c>
      <c r="G27" s="142">
        <v>153</v>
      </c>
      <c r="H27" s="142">
        <v>152</v>
      </c>
      <c r="I27" s="165"/>
      <c r="J27" s="166"/>
      <c r="K27" s="136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</row>
    <row r="28" spans="1:26" hidden="1">
      <c r="A28" s="135"/>
      <c r="B28" s="142" t="s">
        <v>197</v>
      </c>
      <c r="C28" s="142" t="s">
        <v>198</v>
      </c>
      <c r="D28" s="156">
        <v>115.456</v>
      </c>
      <c r="E28" s="156">
        <v>113.474</v>
      </c>
      <c r="F28" s="156">
        <v>106.633</v>
      </c>
      <c r="G28" s="156">
        <v>107.4</v>
      </c>
      <c r="H28" s="157">
        <v>104.1</v>
      </c>
      <c r="I28" s="171"/>
      <c r="J28" s="166"/>
      <c r="K28" s="136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</row>
    <row r="29" spans="1:26" hidden="1">
      <c r="A29" s="135"/>
      <c r="B29" s="142" t="s">
        <v>199</v>
      </c>
      <c r="C29" s="142" t="s">
        <v>200</v>
      </c>
      <c r="D29" s="156">
        <v>2.673</v>
      </c>
      <c r="E29" s="156">
        <v>2.7440000000000002</v>
      </c>
      <c r="F29" s="156">
        <v>3.2</v>
      </c>
      <c r="G29" s="156">
        <v>3.4</v>
      </c>
      <c r="H29" s="157">
        <v>3.4</v>
      </c>
      <c r="I29" s="171"/>
      <c r="J29" s="166"/>
      <c r="K29" s="136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</row>
    <row r="30" spans="1:26" hidden="1">
      <c r="A30" s="135"/>
      <c r="B30" s="142" t="s">
        <v>201</v>
      </c>
      <c r="C30" s="142" t="s">
        <v>200</v>
      </c>
      <c r="D30" s="156">
        <v>31.687999999999999</v>
      </c>
      <c r="E30" s="156">
        <v>38.536000000000001</v>
      </c>
      <c r="F30" s="156">
        <v>35.061</v>
      </c>
      <c r="G30" s="156">
        <v>39.442239999999998</v>
      </c>
      <c r="H30" s="157">
        <v>37.9</v>
      </c>
      <c r="I30" s="171"/>
      <c r="J30" s="166"/>
      <c r="K30" s="136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</row>
    <row r="31" spans="1:26" hidden="1">
      <c r="A31" s="135"/>
      <c r="B31" s="142"/>
      <c r="C31" s="142"/>
      <c r="D31" s="142"/>
      <c r="E31" s="142"/>
      <c r="F31" s="142"/>
      <c r="G31" s="142"/>
      <c r="H31" s="142"/>
      <c r="I31" s="165"/>
      <c r="J31" s="166"/>
      <c r="K31" s="136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</row>
    <row r="32" spans="1:26" ht="15.75" hidden="1">
      <c r="A32" s="135"/>
      <c r="B32" s="215" t="s">
        <v>202</v>
      </c>
      <c r="C32" s="215"/>
      <c r="D32" s="215"/>
      <c r="E32" s="215"/>
      <c r="F32" s="215"/>
      <c r="G32" s="215"/>
      <c r="H32" s="215"/>
      <c r="I32" s="170"/>
      <c r="J32" s="166"/>
      <c r="K32" s="136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</row>
    <row r="33" spans="1:14" hidden="1">
      <c r="A33" s="135"/>
      <c r="B33" s="142" t="s">
        <v>203</v>
      </c>
      <c r="C33" s="142"/>
      <c r="D33" s="158">
        <v>10527</v>
      </c>
      <c r="E33" s="158">
        <v>11340</v>
      </c>
      <c r="F33" s="158">
        <v>8715</v>
      </c>
      <c r="G33" s="158">
        <v>7772</v>
      </c>
      <c r="H33" s="159"/>
      <c r="I33" s="172"/>
      <c r="J33" s="166"/>
      <c r="K33" s="136"/>
      <c r="L33" s="135"/>
      <c r="M33" s="135"/>
      <c r="N33" s="135"/>
    </row>
    <row r="34" spans="1:14" hidden="1">
      <c r="A34" s="135"/>
      <c r="B34" s="142" t="s">
        <v>204</v>
      </c>
      <c r="C34" s="142"/>
      <c r="D34" s="143">
        <v>17.8</v>
      </c>
      <c r="E34" s="143">
        <v>13.7</v>
      </c>
      <c r="F34" s="143">
        <v>11.8</v>
      </c>
      <c r="G34" s="143">
        <v>10.4</v>
      </c>
      <c r="H34" s="148">
        <v>10.4</v>
      </c>
      <c r="I34" s="168"/>
      <c r="J34" s="166"/>
      <c r="K34" s="136"/>
      <c r="L34" s="135"/>
      <c r="M34" s="135"/>
      <c r="N34" s="135"/>
    </row>
    <row r="35" spans="1:14">
      <c r="A35" s="135"/>
      <c r="B35" s="142"/>
      <c r="C35" s="142"/>
      <c r="D35" s="142"/>
      <c r="E35" s="142"/>
      <c r="F35" s="142"/>
      <c r="G35" s="142"/>
      <c r="H35" s="142"/>
      <c r="I35" s="165"/>
      <c r="J35" s="166"/>
      <c r="K35" s="136"/>
      <c r="L35" s="135"/>
      <c r="M35" s="135"/>
      <c r="N35" s="135"/>
    </row>
    <row r="36" spans="1:14">
      <c r="A36" s="135"/>
      <c r="B36" s="160"/>
      <c r="C36" s="160"/>
      <c r="D36" s="160"/>
      <c r="E36" s="160"/>
      <c r="F36" s="160"/>
      <c r="G36" s="160"/>
      <c r="H36" s="160"/>
      <c r="I36" s="173"/>
      <c r="J36" s="166"/>
      <c r="K36" s="136"/>
      <c r="L36" s="135"/>
      <c r="M36" s="135"/>
      <c r="N36" s="135"/>
    </row>
    <row r="37" spans="1:14" ht="15.75">
      <c r="A37" s="135"/>
      <c r="B37" s="161" t="s">
        <v>205</v>
      </c>
      <c r="C37" s="160"/>
      <c r="D37" s="160"/>
      <c r="E37" s="160"/>
      <c r="F37" s="160"/>
      <c r="G37" s="160"/>
      <c r="H37" s="160"/>
      <c r="I37" s="173"/>
      <c r="J37" s="166"/>
      <c r="K37" s="176"/>
      <c r="L37" s="135"/>
      <c r="M37" s="135"/>
      <c r="N37" s="135"/>
    </row>
    <row r="38" spans="1:14" ht="15.75">
      <c r="A38" s="135"/>
      <c r="B38" s="161" t="s">
        <v>206</v>
      </c>
      <c r="C38" s="160"/>
      <c r="D38" s="160"/>
      <c r="E38" s="160"/>
      <c r="F38" s="160"/>
      <c r="G38" s="160"/>
      <c r="H38" s="160"/>
      <c r="I38" s="173"/>
      <c r="J38" s="166"/>
      <c r="K38" s="136"/>
      <c r="L38" s="135"/>
      <c r="M38" s="135"/>
      <c r="N38" s="135"/>
    </row>
    <row r="39" spans="1:14" hidden="1">
      <c r="A39" s="135"/>
      <c r="B39" s="162" t="s">
        <v>207</v>
      </c>
      <c r="C39" s="162"/>
      <c r="D39" s="144">
        <f>+D9/D18</f>
        <v>9.6113011144123517E-2</v>
      </c>
      <c r="E39" s="144">
        <f t="shared" ref="E39:H39" si="4">+E9/E18</f>
        <v>7.2870110985180592E-2</v>
      </c>
      <c r="F39" s="144">
        <f t="shared" si="4"/>
        <v>7.7820833027253372E-2</v>
      </c>
      <c r="G39" s="144">
        <f t="shared" si="4"/>
        <v>6.4223996188532972E-2</v>
      </c>
      <c r="H39" s="144">
        <f t="shared" si="4"/>
        <v>7.3476973613122123E-2</v>
      </c>
      <c r="I39" s="169"/>
      <c r="J39" s="166"/>
      <c r="K39" s="136"/>
      <c r="L39" s="135"/>
      <c r="M39" s="135"/>
      <c r="N39" s="135"/>
    </row>
    <row r="40" spans="1:14">
      <c r="A40" s="135"/>
      <c r="B40" s="135"/>
      <c r="C40" s="135"/>
      <c r="D40" s="135"/>
      <c r="E40" s="135"/>
      <c r="F40" s="135"/>
      <c r="G40" s="135"/>
      <c r="H40" s="135"/>
      <c r="I40" s="167"/>
      <c r="J40" s="166"/>
      <c r="K40" s="136"/>
      <c r="L40" s="135"/>
      <c r="M40" s="135"/>
      <c r="N40" s="135"/>
    </row>
    <row r="41" spans="1:14">
      <c r="A41" s="135"/>
      <c r="B41" s="135"/>
      <c r="C41" s="135"/>
      <c r="D41" s="135"/>
      <c r="E41" s="135"/>
      <c r="F41" s="135"/>
      <c r="G41" s="135"/>
      <c r="H41" s="135"/>
      <c r="I41" s="167"/>
      <c r="J41" s="166"/>
      <c r="K41" s="136"/>
      <c r="L41" s="135"/>
      <c r="M41" s="135"/>
      <c r="N41" s="135"/>
    </row>
    <row r="42" spans="1:14" hidden="1">
      <c r="A42" s="135"/>
      <c r="B42" s="135"/>
      <c r="C42" s="135"/>
      <c r="D42" s="135"/>
      <c r="E42" s="135"/>
      <c r="F42" s="135"/>
      <c r="G42" s="135"/>
      <c r="H42" s="135"/>
      <c r="I42" s="167"/>
      <c r="J42" s="166"/>
      <c r="K42" s="136"/>
      <c r="L42" s="135"/>
      <c r="M42" s="135"/>
      <c r="N42" s="135"/>
    </row>
    <row r="43" spans="1:14" hidden="1">
      <c r="A43" s="135"/>
      <c r="B43" s="135"/>
      <c r="C43" s="135"/>
      <c r="D43" s="135"/>
      <c r="E43" s="135"/>
      <c r="F43" s="135"/>
      <c r="G43" s="135"/>
      <c r="H43" s="135"/>
      <c r="I43" s="167"/>
      <c r="J43" s="166"/>
      <c r="K43" s="136"/>
      <c r="L43" s="135"/>
      <c r="M43" s="135"/>
      <c r="N43" s="135"/>
    </row>
    <row r="44" spans="1:14" ht="15.75" hidden="1">
      <c r="A44" s="135"/>
      <c r="B44" s="135" t="s">
        <v>208</v>
      </c>
      <c r="C44" s="139">
        <v>2015</v>
      </c>
      <c r="D44" s="139">
        <v>2016</v>
      </c>
      <c r="E44" s="139">
        <v>2017</v>
      </c>
      <c r="F44" s="139">
        <v>2018</v>
      </c>
      <c r="G44" s="139">
        <v>2019</v>
      </c>
      <c r="H44" s="135"/>
      <c r="I44" s="167"/>
      <c r="J44" s="166"/>
      <c r="K44" s="136"/>
      <c r="L44" s="135"/>
      <c r="M44" s="135"/>
      <c r="N44" s="135"/>
    </row>
    <row r="45" spans="1:14" hidden="1">
      <c r="A45" s="135"/>
      <c r="B45" s="135" t="s">
        <v>118</v>
      </c>
      <c r="C45" s="146">
        <f>+D7</f>
        <v>41.058999999999997</v>
      </c>
      <c r="D45" s="146">
        <f t="shared" ref="D45:G45" si="5">+E7</f>
        <v>40.792999999999999</v>
      </c>
      <c r="E45" s="146">
        <f t="shared" si="5"/>
        <v>47.98</v>
      </c>
      <c r="F45" s="146">
        <f t="shared" si="5"/>
        <v>74.733999999999995</v>
      </c>
      <c r="G45" s="146">
        <f t="shared" si="5"/>
        <v>96.2</v>
      </c>
      <c r="H45" s="135"/>
      <c r="I45" s="167"/>
      <c r="J45" s="166"/>
      <c r="K45" s="136"/>
      <c r="L45" s="135"/>
      <c r="M45" s="135"/>
      <c r="N45" s="135"/>
    </row>
    <row r="46" spans="1:14" hidden="1">
      <c r="A46" s="135"/>
      <c r="B46" s="135" t="s">
        <v>177</v>
      </c>
      <c r="C46" s="147">
        <f>+D12</f>
        <v>9.6320902332542743E-2</v>
      </c>
      <c r="D46" s="147">
        <f t="shared" ref="D46:G46" si="6">+E12</f>
        <v>0.10355340515621984</v>
      </c>
      <c r="E46" s="147">
        <f t="shared" si="6"/>
        <v>0.10255949861700717</v>
      </c>
      <c r="F46" s="147">
        <f t="shared" si="6"/>
        <v>0.14486140724946694</v>
      </c>
      <c r="G46" s="147">
        <f t="shared" si="6"/>
        <v>0.18157795394488488</v>
      </c>
      <c r="H46" s="135"/>
      <c r="I46" s="167"/>
      <c r="J46" s="166"/>
      <c r="K46" s="136"/>
      <c r="L46" s="135"/>
      <c r="M46" s="135"/>
      <c r="N46" s="135"/>
    </row>
    <row r="47" spans="1:14" hidden="1">
      <c r="A47" s="135"/>
      <c r="B47" s="135"/>
      <c r="C47" s="135"/>
      <c r="D47" s="135"/>
      <c r="E47" s="135"/>
      <c r="F47" s="135"/>
      <c r="G47" s="135"/>
      <c r="H47" s="135"/>
      <c r="I47" s="167"/>
      <c r="J47" s="166"/>
      <c r="K47" s="136"/>
      <c r="L47" s="135"/>
      <c r="M47" s="135"/>
      <c r="N47" s="135"/>
    </row>
    <row r="48" spans="1:14" hidden="1">
      <c r="A48" s="135"/>
      <c r="B48" s="135"/>
      <c r="C48" s="135"/>
      <c r="D48" s="135"/>
      <c r="E48" s="135"/>
      <c r="F48" s="135"/>
      <c r="G48" s="135"/>
      <c r="H48" s="135"/>
      <c r="I48" s="167"/>
      <c r="J48" s="166"/>
      <c r="K48" s="136"/>
      <c r="L48" s="135"/>
      <c r="M48" s="135"/>
      <c r="N48" s="135"/>
    </row>
    <row r="49" spans="2:2" hidden="1">
      <c r="B49" s="163" t="s">
        <v>209</v>
      </c>
    </row>
    <row r="50" spans="2:2" hidden="1">
      <c r="B50" s="135"/>
    </row>
    <row r="51" spans="2:2" hidden="1">
      <c r="B51" s="135"/>
    </row>
    <row r="52" spans="2:2" hidden="1">
      <c r="B52" s="135"/>
    </row>
    <row r="53" spans="2:2" hidden="1">
      <c r="B53" s="135"/>
    </row>
    <row r="54" spans="2:2" hidden="1">
      <c r="B54" s="135"/>
    </row>
    <row r="55" spans="2:2" hidden="1">
      <c r="B55" s="135"/>
    </row>
    <row r="56" spans="2:2" hidden="1">
      <c r="B56" s="135"/>
    </row>
    <row r="57" spans="2:2" hidden="1">
      <c r="B57" s="135"/>
    </row>
    <row r="58" spans="2:2" hidden="1">
      <c r="B58" s="135"/>
    </row>
    <row r="59" spans="2:2" hidden="1">
      <c r="B59" s="135"/>
    </row>
    <row r="60" spans="2:2" hidden="1">
      <c r="B60" s="135"/>
    </row>
    <row r="61" spans="2:2" hidden="1">
      <c r="B61" s="135"/>
    </row>
    <row r="62" spans="2:2" hidden="1">
      <c r="B62" s="135"/>
    </row>
    <row r="63" spans="2:2" hidden="1">
      <c r="B63" s="135"/>
    </row>
    <row r="64" spans="2:2" hidden="1">
      <c r="B64" s="135"/>
    </row>
    <row r="65" spans="2:20" hidden="1"/>
    <row r="66" spans="2:20" hidden="1"/>
    <row r="67" spans="2:20" ht="15.75">
      <c r="O67" s="139">
        <v>2015</v>
      </c>
      <c r="P67" s="139">
        <v>2016</v>
      </c>
      <c r="Q67" s="139">
        <v>2017</v>
      </c>
      <c r="R67" s="139">
        <v>2018</v>
      </c>
      <c r="S67" s="139">
        <v>2019</v>
      </c>
      <c r="T67" s="139" t="s">
        <v>263</v>
      </c>
    </row>
    <row r="68" spans="2:20" ht="15.75">
      <c r="B68" s="139" t="s">
        <v>168</v>
      </c>
      <c r="C68" s="139"/>
      <c r="J68" s="185"/>
      <c r="L68" t="s">
        <v>165</v>
      </c>
      <c r="N68" t="s">
        <v>267</v>
      </c>
      <c r="O68" s="34">
        <f>+D7</f>
        <v>41.058999999999997</v>
      </c>
      <c r="P68" s="34">
        <f t="shared" ref="P68:S68" si="7">+E7</f>
        <v>40.792999999999999</v>
      </c>
      <c r="Q68" s="34">
        <f t="shared" si="7"/>
        <v>47.98</v>
      </c>
      <c r="R68" s="34">
        <f t="shared" si="7"/>
        <v>74.733999999999995</v>
      </c>
      <c r="S68" s="34">
        <f t="shared" si="7"/>
        <v>96.2</v>
      </c>
      <c r="T68" s="34" t="e">
        <f>+I7</f>
        <v>#REF!</v>
      </c>
    </row>
    <row r="69" spans="2:20">
      <c r="B69" s="142" t="s">
        <v>170</v>
      </c>
      <c r="C69" s="142" t="s">
        <v>171</v>
      </c>
      <c r="D69" s="143">
        <v>426.27300000000002</v>
      </c>
      <c r="E69" s="143">
        <v>393.93200000000002</v>
      </c>
      <c r="F69" s="143">
        <v>467.82600000000002</v>
      </c>
      <c r="G69" s="143">
        <v>515.9</v>
      </c>
      <c r="H69" s="143">
        <v>529.79999999999995</v>
      </c>
      <c r="I69" s="143">
        <f>+I71+I72+I73</f>
        <v>610.13379272701877</v>
      </c>
    </row>
    <row r="70" spans="2:20" ht="15.75">
      <c r="D70" s="139">
        <v>2015</v>
      </c>
      <c r="E70" s="139">
        <v>2016</v>
      </c>
      <c r="F70" s="139">
        <v>2017</v>
      </c>
      <c r="G70" s="139">
        <v>2018</v>
      </c>
      <c r="H70" s="139">
        <v>2019</v>
      </c>
      <c r="I70" s="139" t="s">
        <v>263</v>
      </c>
    </row>
    <row r="71" spans="2:20">
      <c r="C71" t="s">
        <v>1</v>
      </c>
      <c r="D71" s="202">
        <v>189</v>
      </c>
      <c r="E71" s="202">
        <v>185</v>
      </c>
      <c r="F71" s="202">
        <v>182</v>
      </c>
      <c r="G71" s="202">
        <v>186.7</v>
      </c>
      <c r="H71" s="202">
        <v>205.1</v>
      </c>
      <c r="I71" s="203">
        <f>+RAM!F3/1000</f>
        <v>291.75557111886133</v>
      </c>
      <c r="J71" s="143"/>
    </row>
    <row r="72" spans="2:20">
      <c r="C72" t="s">
        <v>0</v>
      </c>
      <c r="D72" s="202">
        <v>125</v>
      </c>
      <c r="E72" s="202">
        <v>115</v>
      </c>
      <c r="F72" s="202">
        <v>218</v>
      </c>
      <c r="G72" s="202">
        <v>271.60000000000002</v>
      </c>
      <c r="H72" s="202">
        <v>274.10000000000002</v>
      </c>
      <c r="I72" s="203">
        <f>+'Terminales Portuarios'!H19/1000</f>
        <v>268.19348498115534</v>
      </c>
      <c r="J72" s="200"/>
    </row>
    <row r="73" spans="2:20">
      <c r="C73" t="s">
        <v>211</v>
      </c>
      <c r="D73" s="202">
        <v>112</v>
      </c>
      <c r="E73" s="202">
        <v>94</v>
      </c>
      <c r="F73" s="202">
        <v>69</v>
      </c>
      <c r="G73" s="202">
        <v>57.7</v>
      </c>
      <c r="H73" s="202">
        <v>50.6</v>
      </c>
      <c r="I73" s="203">
        <f>+Log!F4/1000</f>
        <v>50.184736627002202</v>
      </c>
      <c r="J73" s="200"/>
    </row>
    <row r="74" spans="2:20" ht="15.75">
      <c r="D74" s="139">
        <v>2015</v>
      </c>
      <c r="E74" s="139">
        <v>2016</v>
      </c>
      <c r="F74" s="139">
        <v>2017</v>
      </c>
      <c r="G74" s="139">
        <v>2018</v>
      </c>
      <c r="H74" s="139">
        <v>2019</v>
      </c>
      <c r="I74" s="139" t="s">
        <v>264</v>
      </c>
    </row>
    <row r="75" spans="2:20">
      <c r="C75" t="s">
        <v>261</v>
      </c>
      <c r="D75">
        <v>51.6</v>
      </c>
      <c r="E75">
        <v>54.5</v>
      </c>
      <c r="F75">
        <v>27.1</v>
      </c>
      <c r="G75">
        <v>51.7</v>
      </c>
      <c r="H75">
        <v>58.5</v>
      </c>
      <c r="I75" s="130">
        <f>+([1]Presentacion!$C$51+[1]Presentacion!$H$51+[1]Presentacion!$I$51+[1]Presentacion!$J$51)/1000</f>
        <v>56.17313816978195</v>
      </c>
    </row>
    <row r="76" spans="2:20" ht="20.25" customHeight="1">
      <c r="C76" t="s">
        <v>262</v>
      </c>
      <c r="D76">
        <v>17.3</v>
      </c>
      <c r="F76">
        <v>32.200000000000003</v>
      </c>
      <c r="G76">
        <v>-2.1</v>
      </c>
      <c r="H76">
        <v>-0.2</v>
      </c>
      <c r="I76" s="200">
        <f>+[1]Presentacion!$C$50/1000</f>
        <v>2.7559999999999998</v>
      </c>
    </row>
    <row r="77" spans="2:20">
      <c r="D77" s="204">
        <f t="shared" ref="D77:G77" si="8">+D75+D76</f>
        <v>68.900000000000006</v>
      </c>
      <c r="E77" s="204">
        <f t="shared" si="8"/>
        <v>54.5</v>
      </c>
      <c r="F77" s="204">
        <f t="shared" si="8"/>
        <v>59.300000000000004</v>
      </c>
      <c r="G77" s="204">
        <f t="shared" si="8"/>
        <v>49.6</v>
      </c>
      <c r="H77" s="204">
        <f>+H75+H76</f>
        <v>58.3</v>
      </c>
      <c r="I77" s="204">
        <f>+I75+I76</f>
        <v>58.92913816978195</v>
      </c>
    </row>
    <row r="78" spans="2:20" ht="15.75">
      <c r="B78" t="s">
        <v>118</v>
      </c>
      <c r="C78" t="s">
        <v>171</v>
      </c>
      <c r="D78" s="139">
        <v>2015</v>
      </c>
      <c r="E78" s="139">
        <v>2016</v>
      </c>
      <c r="F78" s="139">
        <v>2017</v>
      </c>
      <c r="G78" s="139">
        <v>2018</v>
      </c>
      <c r="H78" s="139">
        <v>2019</v>
      </c>
      <c r="I78" s="139" t="s">
        <v>263</v>
      </c>
    </row>
    <row r="79" spans="2:20">
      <c r="C79" t="s">
        <v>1</v>
      </c>
    </row>
    <row r="80" spans="2:20">
      <c r="C80" t="s">
        <v>0</v>
      </c>
    </row>
    <row r="81" spans="3:3">
      <c r="C81" t="s">
        <v>211</v>
      </c>
    </row>
  </sheetData>
  <mergeCells count="3">
    <mergeCell ref="B2:H2"/>
    <mergeCell ref="B24:H24"/>
    <mergeCell ref="B32:H32"/>
  </mergeCells>
  <pageMargins left="0" right="0" top="0.15748031496062992" bottom="0.15748031496062992" header="0.51181102362204722" footer="0.51181102362204722"/>
  <pageSetup scale="25" firstPageNumber="0" fitToHeight="3" orientation="portrait" r:id="rId1"/>
  <customProperties>
    <customPr name="_pios_id" r:id="rId2"/>
    <customPr name="EpmWorksheetKeyString_GUID" r:id="rId3"/>
  </customPropertie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0"/>
  <sheetViews>
    <sheetView workbookViewId="0">
      <selection activeCell="H32" sqref="H32"/>
    </sheetView>
  </sheetViews>
  <sheetFormatPr baseColWidth="10" defaultRowHeight="15"/>
  <cols>
    <col min="2" max="2" width="20.5703125" bestFit="1" customWidth="1"/>
    <col min="4" max="4" width="14.42578125" bestFit="1" customWidth="1"/>
    <col min="8" max="8" width="17.42578125" customWidth="1"/>
  </cols>
  <sheetData>
    <row r="2" spans="2:13">
      <c r="C2" s="179">
        <v>43921</v>
      </c>
    </row>
    <row r="3" spans="2:13" ht="15.75">
      <c r="B3" s="65" t="s">
        <v>170</v>
      </c>
      <c r="C3" s="139" t="s">
        <v>210</v>
      </c>
      <c r="D3" s="180" t="s">
        <v>213</v>
      </c>
    </row>
    <row r="4" spans="2:13">
      <c r="B4" t="s">
        <v>1</v>
      </c>
      <c r="C4" s="34">
        <f>+RAM!F3</f>
        <v>291755.57111886132</v>
      </c>
      <c r="D4" s="180"/>
    </row>
    <row r="5" spans="2:13">
      <c r="B5" t="s">
        <v>0</v>
      </c>
      <c r="C5" s="34">
        <v>268193.48498115531</v>
      </c>
    </row>
    <row r="6" spans="2:13">
      <c r="B6" t="s">
        <v>211</v>
      </c>
      <c r="C6" s="34">
        <v>50184.736627002203</v>
      </c>
    </row>
    <row r="7" spans="2:13">
      <c r="B7" t="s">
        <v>212</v>
      </c>
      <c r="C7" s="34">
        <v>-2713.7925699999996</v>
      </c>
      <c r="M7" s="207"/>
    </row>
    <row r="8" spans="2:13">
      <c r="C8" s="34">
        <f>+C4+C5+C6+C7</f>
        <v>607420.00015701889</v>
      </c>
      <c r="M8" s="208"/>
    </row>
    <row r="10" spans="2:13">
      <c r="C10" s="179">
        <v>43921</v>
      </c>
    </row>
    <row r="11" spans="2:13" ht="15.75">
      <c r="B11" s="65" t="s">
        <v>92</v>
      </c>
      <c r="C11" s="139" t="s">
        <v>210</v>
      </c>
    </row>
    <row r="12" spans="2:13">
      <c r="B12" t="s">
        <v>1</v>
      </c>
      <c r="C12" s="34">
        <f>+RAM!F5</f>
        <v>113550.13356523344</v>
      </c>
    </row>
    <row r="13" spans="2:13">
      <c r="B13" t="s">
        <v>0</v>
      </c>
      <c r="C13" s="34">
        <v>105062.47951007371</v>
      </c>
    </row>
    <row r="14" spans="2:13">
      <c r="B14" t="s">
        <v>211</v>
      </c>
      <c r="C14" s="34">
        <v>9612.1255847899993</v>
      </c>
    </row>
    <row r="15" spans="2:13">
      <c r="B15" t="s">
        <v>212</v>
      </c>
      <c r="C15" s="34">
        <v>-15544.640176196999</v>
      </c>
    </row>
    <row r="16" spans="2:13">
      <c r="C16" s="34">
        <f>+C12+C13+C14+C15</f>
        <v>212680.09848390016</v>
      </c>
    </row>
    <row r="19" spans="2:14">
      <c r="B19" s="65" t="s">
        <v>219</v>
      </c>
      <c r="C19" s="185" t="s">
        <v>166</v>
      </c>
      <c r="D19" s="185" t="s">
        <v>217</v>
      </c>
      <c r="E19" s="185" t="s">
        <v>218</v>
      </c>
      <c r="F19" s="185" t="s">
        <v>115</v>
      </c>
      <c r="H19" s="65" t="s">
        <v>219</v>
      </c>
      <c r="K19" s="182"/>
    </row>
    <row r="20" spans="2:14">
      <c r="B20" s="181" t="s">
        <v>20</v>
      </c>
      <c r="C20" s="34">
        <f>+D27-C27+E27</f>
        <v>36302</v>
      </c>
      <c r="D20" s="34">
        <f>+G27-F27+H27</f>
        <v>45722</v>
      </c>
      <c r="E20" s="34">
        <f>+J27-I27+K27</f>
        <v>49494</v>
      </c>
      <c r="F20" s="34">
        <f>SUM(C20:E20)</f>
        <v>131518</v>
      </c>
      <c r="H20" s="181" t="s">
        <v>20</v>
      </c>
      <c r="I20" s="34">
        <f>+F20</f>
        <v>131518</v>
      </c>
    </row>
    <row r="21" spans="2:14" ht="30">
      <c r="B21" s="181" t="s">
        <v>214</v>
      </c>
      <c r="C21" s="34">
        <f>+D28-C28+E28+RAM!T3</f>
        <v>132146.39439999999</v>
      </c>
      <c r="D21" s="34">
        <f>+G28-F28+H28</f>
        <v>93077</v>
      </c>
      <c r="E21" s="34"/>
      <c r="F21" s="34">
        <f t="shared" ref="F21:F23" si="0">SUM(C21:E21)</f>
        <v>225223.39439999999</v>
      </c>
      <c r="H21" s="181" t="s">
        <v>214</v>
      </c>
      <c r="I21" s="34">
        <f t="shared" ref="I21:I23" si="1">+F21</f>
        <v>225223.39439999999</v>
      </c>
    </row>
    <row r="22" spans="2:14">
      <c r="B22" s="181" t="s">
        <v>215</v>
      </c>
      <c r="C22" s="34">
        <f t="shared" ref="C22:C23" si="2">+D29-C29+E29</f>
        <v>42741</v>
      </c>
      <c r="D22" s="34">
        <f t="shared" ref="D22:D23" si="3">+G29-F29+H29</f>
        <v>62712</v>
      </c>
      <c r="E22" s="34"/>
      <c r="F22" s="34">
        <f t="shared" si="0"/>
        <v>105453</v>
      </c>
      <c r="H22" s="181" t="s">
        <v>215</v>
      </c>
      <c r="I22" s="34">
        <f t="shared" si="1"/>
        <v>105453</v>
      </c>
    </row>
    <row r="23" spans="2:14">
      <c r="B23" s="181" t="s">
        <v>216</v>
      </c>
      <c r="C23" s="34">
        <f t="shared" si="2"/>
        <v>78591</v>
      </c>
      <c r="D23" s="34">
        <f t="shared" si="3"/>
        <v>66634</v>
      </c>
      <c r="E23" s="34"/>
      <c r="F23" s="34">
        <f t="shared" si="0"/>
        <v>145225</v>
      </c>
      <c r="H23" s="181" t="s">
        <v>216</v>
      </c>
      <c r="I23" s="34">
        <f t="shared" si="1"/>
        <v>145225</v>
      </c>
    </row>
    <row r="24" spans="2:14">
      <c r="B24" s="181"/>
      <c r="F24" s="34">
        <f>SUM(F20:F23)</f>
        <v>607419.39439999999</v>
      </c>
    </row>
    <row r="25" spans="2:14">
      <c r="C25" s="216" t="s">
        <v>220</v>
      </c>
      <c r="D25" s="216"/>
      <c r="E25" s="216"/>
      <c r="F25" s="216" t="s">
        <v>217</v>
      </c>
      <c r="G25" s="216"/>
      <c r="H25" s="216"/>
      <c r="I25" s="216" t="s">
        <v>8</v>
      </c>
      <c r="J25" s="216"/>
      <c r="K25" s="216"/>
      <c r="L25" s="184"/>
      <c r="M25" s="184"/>
      <c r="N25" s="184"/>
    </row>
    <row r="26" spans="2:14">
      <c r="C26" s="186" t="s">
        <v>161</v>
      </c>
      <c r="D26" s="186">
        <v>2019</v>
      </c>
      <c r="E26" s="186" t="s">
        <v>165</v>
      </c>
      <c r="F26" s="186" t="s">
        <v>161</v>
      </c>
      <c r="G26" s="186">
        <v>2019</v>
      </c>
      <c r="H26" s="186" t="s">
        <v>165</v>
      </c>
      <c r="I26" s="186" t="s">
        <v>161</v>
      </c>
      <c r="J26" s="186">
        <v>2019</v>
      </c>
      <c r="K26" s="186" t="s">
        <v>165</v>
      </c>
    </row>
    <row r="27" spans="2:14">
      <c r="B27" s="181" t="s">
        <v>20</v>
      </c>
      <c r="C27">
        <v>10348</v>
      </c>
      <c r="D27">
        <v>37683</v>
      </c>
      <c r="E27">
        <v>8967</v>
      </c>
      <c r="F27">
        <v>11040</v>
      </c>
      <c r="G27">
        <v>46059</v>
      </c>
      <c r="H27">
        <v>10703</v>
      </c>
      <c r="I27">
        <v>12587</v>
      </c>
      <c r="J27">
        <v>50633</v>
      </c>
      <c r="K27">
        <v>11448</v>
      </c>
    </row>
    <row r="28" spans="2:14" ht="30">
      <c r="B28" s="181" t="s">
        <v>214</v>
      </c>
      <c r="C28">
        <v>7049</v>
      </c>
      <c r="D28">
        <v>47282</v>
      </c>
      <c r="E28">
        <v>32192</v>
      </c>
      <c r="F28">
        <v>27990</v>
      </c>
      <c r="G28">
        <v>97758</v>
      </c>
      <c r="H28">
        <v>23309</v>
      </c>
    </row>
    <row r="29" spans="2:14">
      <c r="B29" s="181" t="s">
        <v>215</v>
      </c>
      <c r="C29">
        <v>2489</v>
      </c>
      <c r="D29">
        <v>35910</v>
      </c>
      <c r="E29">
        <v>9320</v>
      </c>
      <c r="F29">
        <v>15294</v>
      </c>
      <c r="G29">
        <v>63828</v>
      </c>
      <c r="H29">
        <v>14178</v>
      </c>
    </row>
    <row r="30" spans="2:14">
      <c r="B30" s="181" t="s">
        <v>216</v>
      </c>
      <c r="C30">
        <v>25896</v>
      </c>
      <c r="D30">
        <v>84205</v>
      </c>
      <c r="E30">
        <v>20282</v>
      </c>
      <c r="F30">
        <v>16609</v>
      </c>
      <c r="G30">
        <v>66435</v>
      </c>
      <c r="H30">
        <v>16808</v>
      </c>
    </row>
  </sheetData>
  <mergeCells count="3">
    <mergeCell ref="C25:E25"/>
    <mergeCell ref="F25:H25"/>
    <mergeCell ref="I25:K25"/>
  </mergeCells>
  <pageMargins left="0.7" right="0.7" top="0.75" bottom="0.75" header="0.3" footer="0.3"/>
  <pageSetup orientation="portrait" horizontalDpi="1200" verticalDpi="1200" r:id="rId1"/>
  <customProperties>
    <customPr name="_pios_id" r:id="rId2"/>
    <customPr name="EpmWorksheetKeyString_GUID" r:id="rId3"/>
  </customPropertie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7"/>
  <sheetViews>
    <sheetView showGridLines="0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I15" sqref="I15"/>
    </sheetView>
  </sheetViews>
  <sheetFormatPr baseColWidth="10" defaultRowHeight="15"/>
  <cols>
    <col min="1" max="1" width="5.7109375" customWidth="1"/>
    <col min="2" max="2" width="32.28515625" style="29" bestFit="1" customWidth="1"/>
    <col min="11" max="11" width="11.5703125" customWidth="1"/>
  </cols>
  <sheetData>
    <row r="2" spans="1:6">
      <c r="B2" s="45" t="s">
        <v>2</v>
      </c>
    </row>
    <row r="4" spans="1:6" ht="38.1" customHeight="1">
      <c r="A4" s="35"/>
      <c r="B4" s="47" t="s">
        <v>94</v>
      </c>
      <c r="C4" s="37" t="s">
        <v>163</v>
      </c>
      <c r="D4" s="37" t="s">
        <v>254</v>
      </c>
      <c r="E4" s="37" t="s">
        <v>276</v>
      </c>
      <c r="F4" s="37" t="s">
        <v>281</v>
      </c>
    </row>
    <row r="5" spans="1:6" s="48" customFormat="1">
      <c r="B5" s="49"/>
      <c r="D5" s="98"/>
    </row>
    <row r="6" spans="1:6" s="46" customFormat="1" ht="15" customHeight="1">
      <c r="B6" s="50" t="s">
        <v>95</v>
      </c>
      <c r="C6" s="98">
        <v>229572</v>
      </c>
      <c r="D6" s="98">
        <v>215553</v>
      </c>
      <c r="E6" s="98">
        <v>245534</v>
      </c>
      <c r="F6" s="98">
        <v>316838.0434676212</v>
      </c>
    </row>
    <row r="7" spans="1:6" s="46" customFormat="1" ht="15" customHeight="1">
      <c r="B7" s="50" t="s">
        <v>96</v>
      </c>
      <c r="C7" s="98">
        <v>161489</v>
      </c>
      <c r="D7" s="98">
        <v>162162</v>
      </c>
      <c r="E7" s="98">
        <v>150706</v>
      </c>
      <c r="F7" s="98">
        <v>159011.9565323788</v>
      </c>
    </row>
    <row r="8" spans="1:6" ht="15" customHeight="1">
      <c r="B8" s="51" t="s">
        <v>97</v>
      </c>
      <c r="C8" s="52">
        <v>391061</v>
      </c>
      <c r="D8" s="52">
        <v>377715</v>
      </c>
      <c r="E8" s="52">
        <v>396240</v>
      </c>
      <c r="F8" s="52">
        <v>475850</v>
      </c>
    </row>
    <row r="9" spans="1:6" s="46" customFormat="1" ht="15" customHeight="1">
      <c r="B9" s="50" t="s">
        <v>98</v>
      </c>
      <c r="C9" s="53">
        <v>737018</v>
      </c>
      <c r="D9" s="53">
        <v>748255</v>
      </c>
      <c r="E9" s="53">
        <v>743448</v>
      </c>
      <c r="F9" s="53">
        <v>734120.55123228207</v>
      </c>
    </row>
    <row r="10" spans="1:6" s="46" customFormat="1" ht="15" customHeight="1">
      <c r="B10" s="50" t="s">
        <v>99</v>
      </c>
      <c r="C10" s="53">
        <v>489910</v>
      </c>
      <c r="D10" s="53">
        <v>451110</v>
      </c>
      <c r="E10" s="53">
        <v>443547</v>
      </c>
      <c r="F10" s="53">
        <v>429145.09755226137</v>
      </c>
    </row>
    <row r="11" spans="1:6" ht="15" customHeight="1">
      <c r="B11" s="51" t="s">
        <v>100</v>
      </c>
      <c r="C11" s="52">
        <v>1226928</v>
      </c>
      <c r="D11" s="52">
        <v>1199365</v>
      </c>
      <c r="E11" s="52">
        <v>1186995</v>
      </c>
      <c r="F11" s="52">
        <v>1163015</v>
      </c>
    </row>
    <row r="12" spans="1:6" ht="15" customHeight="1">
      <c r="B12" s="51" t="s">
        <v>101</v>
      </c>
      <c r="C12" s="52">
        <v>1617989</v>
      </c>
      <c r="D12" s="52">
        <v>1577080</v>
      </c>
      <c r="E12" s="52">
        <v>1583235</v>
      </c>
      <c r="F12" s="52">
        <v>1638865</v>
      </c>
    </row>
    <row r="13" spans="1:6" s="54" customFormat="1" ht="15" customHeight="1">
      <c r="B13" s="55"/>
      <c r="C13" s="98"/>
      <c r="D13" s="98"/>
      <c r="E13" s="98">
        <v>0</v>
      </c>
      <c r="F13" s="98"/>
    </row>
    <row r="14" spans="1:6" s="46" customFormat="1" ht="15" customHeight="1">
      <c r="B14" s="50" t="s">
        <v>102</v>
      </c>
      <c r="C14" s="98">
        <v>88431</v>
      </c>
      <c r="D14" s="98">
        <v>83919</v>
      </c>
      <c r="E14" s="98">
        <v>82287</v>
      </c>
      <c r="F14" s="98">
        <v>82772</v>
      </c>
    </row>
    <row r="15" spans="1:6" s="46" customFormat="1" ht="15" customHeight="1">
      <c r="B15" s="55" t="s">
        <v>103</v>
      </c>
      <c r="C15" s="98">
        <v>3904</v>
      </c>
      <c r="D15" s="98">
        <v>4931</v>
      </c>
      <c r="E15" s="98">
        <v>4640</v>
      </c>
      <c r="F15" s="98">
        <v>4170</v>
      </c>
    </row>
    <row r="16" spans="1:6" s="46" customFormat="1" ht="15" customHeight="1">
      <c r="B16" s="50" t="s">
        <v>104</v>
      </c>
      <c r="C16" s="53">
        <v>103761</v>
      </c>
      <c r="D16" s="53">
        <v>94549</v>
      </c>
      <c r="E16" s="53">
        <v>75540</v>
      </c>
      <c r="F16" s="53">
        <v>85879</v>
      </c>
    </row>
    <row r="17" spans="2:6" ht="15" customHeight="1">
      <c r="B17" s="51" t="s">
        <v>105</v>
      </c>
      <c r="C17" s="52">
        <v>196096</v>
      </c>
      <c r="D17" s="52">
        <v>183399</v>
      </c>
      <c r="E17" s="52">
        <v>162467</v>
      </c>
      <c r="F17" s="52">
        <v>172821</v>
      </c>
    </row>
    <row r="18" spans="2:6" s="46" customFormat="1" ht="15" customHeight="1">
      <c r="B18" s="50" t="s">
        <v>106</v>
      </c>
      <c r="C18" s="98">
        <v>448545</v>
      </c>
      <c r="D18" s="98">
        <v>439291</v>
      </c>
      <c r="E18" s="98">
        <v>475722</v>
      </c>
      <c r="F18" s="98">
        <v>513071.11955953145</v>
      </c>
    </row>
    <row r="19" spans="2:6" s="46" customFormat="1" ht="15" customHeight="1">
      <c r="B19" s="55" t="s">
        <v>103</v>
      </c>
      <c r="C19" s="98">
        <v>39874</v>
      </c>
      <c r="D19" s="98">
        <v>32569</v>
      </c>
      <c r="E19" s="98">
        <v>33322</v>
      </c>
      <c r="F19" s="98">
        <v>34076</v>
      </c>
    </row>
    <row r="20" spans="2:6" s="46" customFormat="1" ht="15" customHeight="1">
      <c r="B20" s="50" t="s">
        <v>107</v>
      </c>
      <c r="C20" s="53">
        <v>104726</v>
      </c>
      <c r="D20" s="53">
        <v>109519</v>
      </c>
      <c r="E20" s="53">
        <v>99665</v>
      </c>
      <c r="F20" s="53">
        <v>97707</v>
      </c>
    </row>
    <row r="21" spans="2:6" s="46" customFormat="1" ht="15" customHeight="1">
      <c r="B21" s="51" t="s">
        <v>108</v>
      </c>
      <c r="C21" s="52">
        <v>593145</v>
      </c>
      <c r="D21" s="52">
        <v>581379</v>
      </c>
      <c r="E21" s="52">
        <v>608709</v>
      </c>
      <c r="F21" s="52">
        <v>644854</v>
      </c>
    </row>
    <row r="22" spans="2:6" ht="15" customHeight="1">
      <c r="B22" s="51" t="s">
        <v>109</v>
      </c>
      <c r="C22" s="52">
        <v>789241</v>
      </c>
      <c r="D22" s="52">
        <v>764778</v>
      </c>
      <c r="E22" s="52">
        <v>771176</v>
      </c>
      <c r="F22" s="52">
        <v>817675</v>
      </c>
    </row>
    <row r="23" spans="2:6" s="54" customFormat="1">
      <c r="B23" s="57"/>
      <c r="C23" s="2"/>
      <c r="D23" s="98"/>
      <c r="E23" s="98">
        <v>0</v>
      </c>
      <c r="F23" s="98"/>
    </row>
    <row r="24" spans="2:6" s="46" customFormat="1" ht="20.100000000000001" customHeight="1">
      <c r="B24" s="50" t="s">
        <v>110</v>
      </c>
      <c r="C24" s="53">
        <v>786641</v>
      </c>
      <c r="D24" s="53">
        <v>773731</v>
      </c>
      <c r="E24" s="53">
        <v>772320</v>
      </c>
      <c r="F24" s="53">
        <v>780829.16107999999</v>
      </c>
    </row>
    <row r="25" spans="2:6" s="46" customFormat="1" ht="20.100000000000001" customHeight="1">
      <c r="B25" s="50" t="s">
        <v>111</v>
      </c>
      <c r="C25" s="53">
        <v>42107</v>
      </c>
      <c r="D25" s="53">
        <v>38571</v>
      </c>
      <c r="E25" s="53">
        <v>39739</v>
      </c>
      <c r="F25" s="53">
        <v>40361.302307468504</v>
      </c>
    </row>
    <row r="26" spans="2:6">
      <c r="B26" s="51" t="s">
        <v>112</v>
      </c>
      <c r="C26" s="52">
        <v>828748</v>
      </c>
      <c r="D26" s="52">
        <v>812302</v>
      </c>
      <c r="E26" s="52">
        <v>812059</v>
      </c>
      <c r="F26" s="52">
        <v>821190.46338746848</v>
      </c>
    </row>
    <row r="27" spans="2:6">
      <c r="B27" s="51" t="s">
        <v>113</v>
      </c>
      <c r="C27" s="52">
        <v>1617989</v>
      </c>
      <c r="D27" s="52">
        <v>1577080</v>
      </c>
      <c r="E27" s="52">
        <v>1583235</v>
      </c>
      <c r="F27" s="52">
        <v>1638865.4633874684</v>
      </c>
    </row>
  </sheetData>
  <hyperlinks>
    <hyperlink ref="B2" location="SMSAAM!A1" display="INICIO"/>
  </hyperlinks>
  <pageMargins left="0.70866141732283472" right="0.70866141732283472" top="0.74803149606299213" bottom="0.74803149606299213" header="0.31496062992125984" footer="0.31496062992125984"/>
  <pageSetup scale="94" orientation="portrait" r:id="rId1"/>
  <headerFooter scaleWithDoc="0" alignWithMargins="0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2"/>
  <sheetViews>
    <sheetView showGridLines="0" zoomScale="110" zoomScaleNormal="110" workbookViewId="0">
      <pane xSplit="2" ySplit="4" topLeftCell="C11" activePane="bottomRight" state="frozen"/>
      <selection pane="topRight" activeCell="C1" sqref="C1"/>
      <selection pane="bottomLeft" activeCell="A6" sqref="A6"/>
      <selection pane="bottomRight" activeCell="B32" sqref="B32"/>
    </sheetView>
  </sheetViews>
  <sheetFormatPr baseColWidth="10" defaultRowHeight="15"/>
  <cols>
    <col min="1" max="1" width="5.7109375" style="1" customWidth="1"/>
    <col min="2" max="2" width="39.28515625" style="29" customWidth="1"/>
    <col min="3" max="3" width="9.140625" style="2" customWidth="1"/>
    <col min="4" max="4" width="9.7109375" style="1" customWidth="1"/>
    <col min="5" max="5" width="10.28515625" style="1" customWidth="1"/>
    <col min="6" max="9" width="11.42578125" style="1"/>
    <col min="11" max="16384" width="11.42578125" style="1"/>
  </cols>
  <sheetData>
    <row r="2" spans="1:10">
      <c r="B2" s="30" t="s">
        <v>2</v>
      </c>
    </row>
    <row r="4" spans="1:10" ht="35.1" customHeight="1" thickBot="1">
      <c r="A4" s="35"/>
      <c r="B4" s="114" t="s">
        <v>74</v>
      </c>
      <c r="C4" s="115" t="s">
        <v>161</v>
      </c>
      <c r="D4" s="115" t="s">
        <v>162</v>
      </c>
      <c r="E4" s="115" t="s">
        <v>149</v>
      </c>
      <c r="F4" s="198" t="s">
        <v>279</v>
      </c>
      <c r="G4" s="198" t="s">
        <v>165</v>
      </c>
      <c r="H4" s="198" t="s">
        <v>275</v>
      </c>
      <c r="I4" s="198" t="s">
        <v>278</v>
      </c>
      <c r="J4" s="198" t="s">
        <v>280</v>
      </c>
    </row>
    <row r="5" spans="1:10" s="32" customFormat="1" ht="18" customHeight="1">
      <c r="B5" s="31"/>
      <c r="C5"/>
      <c r="D5"/>
      <c r="E5"/>
    </row>
    <row r="6" spans="1:10" s="116" customFormat="1">
      <c r="B6" s="43" t="s">
        <v>75</v>
      </c>
      <c r="C6" s="94">
        <v>129302</v>
      </c>
      <c r="D6" s="94">
        <v>124728.95396999999</v>
      </c>
      <c r="E6" s="94">
        <v>131770.04603000003</v>
      </c>
      <c r="F6" s="94">
        <f>+C6+D6+E6</f>
        <v>385801</v>
      </c>
      <c r="G6" s="94">
        <v>147207</v>
      </c>
      <c r="H6" s="94">
        <v>143486</v>
      </c>
      <c r="I6" s="94">
        <v>135692</v>
      </c>
      <c r="J6" s="94">
        <v>426386</v>
      </c>
    </row>
    <row r="7" spans="1:10" s="33" customFormat="1">
      <c r="B7" s="91" t="s">
        <v>76</v>
      </c>
      <c r="C7" s="38">
        <v>-89650</v>
      </c>
      <c r="D7" s="38">
        <v>-87372.548650893645</v>
      </c>
      <c r="E7" s="38">
        <v>-89276.77404910636</v>
      </c>
      <c r="F7" s="40">
        <v>-266300</v>
      </c>
      <c r="G7" s="40">
        <v>-100882</v>
      </c>
      <c r="H7" s="40">
        <v>-92626</v>
      </c>
      <c r="I7" s="40">
        <v>-95336</v>
      </c>
      <c r="J7" s="40">
        <f>+G7+H7+I7</f>
        <v>-288844</v>
      </c>
    </row>
    <row r="8" spans="1:10" s="33" customFormat="1">
      <c r="B8" s="91" t="s">
        <v>77</v>
      </c>
      <c r="C8" s="40">
        <f t="shared" ref="C8:H8" si="0">+C6+C7</f>
        <v>39652</v>
      </c>
      <c r="D8" s="40">
        <f t="shared" si="0"/>
        <v>37356.405319106343</v>
      </c>
      <c r="E8" s="40">
        <f t="shared" si="0"/>
        <v>42493.271980893667</v>
      </c>
      <c r="F8" s="40">
        <f>+F6+F7</f>
        <v>119501</v>
      </c>
      <c r="G8" s="40">
        <f t="shared" si="0"/>
        <v>46325</v>
      </c>
      <c r="H8" s="40">
        <f t="shared" si="0"/>
        <v>50860</v>
      </c>
      <c r="I8" s="40">
        <v>40356</v>
      </c>
      <c r="J8" s="40">
        <f t="shared" ref="J8" si="1">+J6+J7</f>
        <v>137542</v>
      </c>
    </row>
    <row r="9" spans="1:10" s="33" customFormat="1">
      <c r="B9" s="91" t="s">
        <v>78</v>
      </c>
      <c r="C9" s="38">
        <v>-17045</v>
      </c>
      <c r="D9" s="38">
        <v>-16232</v>
      </c>
      <c r="E9" s="38">
        <v>-16126</v>
      </c>
      <c r="F9" s="40">
        <v>-49404</v>
      </c>
      <c r="G9" s="40">
        <v>-18639</v>
      </c>
      <c r="H9" s="40">
        <v>-19855</v>
      </c>
      <c r="I9" s="40">
        <v>-16890</v>
      </c>
      <c r="J9" s="40">
        <f>+G9+H9+I9</f>
        <v>-55384</v>
      </c>
    </row>
    <row r="10" spans="1:10" s="33" customFormat="1">
      <c r="B10" s="39" t="s">
        <v>79</v>
      </c>
      <c r="C10" s="94">
        <f t="shared" ref="C10:H10" si="2">+C8+C9</f>
        <v>22607</v>
      </c>
      <c r="D10" s="94">
        <f t="shared" si="2"/>
        <v>21124.405319106343</v>
      </c>
      <c r="E10" s="94">
        <f t="shared" si="2"/>
        <v>26367.271980893667</v>
      </c>
      <c r="F10" s="94">
        <f>+F8+F9</f>
        <v>70097</v>
      </c>
      <c r="G10" s="94">
        <f t="shared" si="2"/>
        <v>27686</v>
      </c>
      <c r="H10" s="94">
        <f t="shared" si="2"/>
        <v>31005</v>
      </c>
      <c r="I10" s="94">
        <v>23466</v>
      </c>
      <c r="J10" s="94">
        <f t="shared" ref="J10" si="3">+J8+J9</f>
        <v>82158</v>
      </c>
    </row>
    <row r="11" spans="1:10" s="33" customFormat="1">
      <c r="B11" s="55" t="s">
        <v>80</v>
      </c>
      <c r="C11" s="38">
        <v>5366</v>
      </c>
      <c r="D11" s="38">
        <v>-214</v>
      </c>
      <c r="E11" s="38">
        <v>-676</v>
      </c>
      <c r="F11" s="40">
        <f>+C11+D11+E11</f>
        <v>4476</v>
      </c>
      <c r="G11" s="40">
        <v>3688</v>
      </c>
      <c r="H11" s="40">
        <v>916</v>
      </c>
      <c r="I11" s="40">
        <v>-54</v>
      </c>
      <c r="J11" s="40">
        <f>+G11+H11+I11</f>
        <v>4550</v>
      </c>
    </row>
    <row r="12" spans="1:10" s="33" customFormat="1">
      <c r="B12" s="55" t="s">
        <v>81</v>
      </c>
      <c r="C12" s="38">
        <v>1764</v>
      </c>
      <c r="D12" s="38">
        <v>1715</v>
      </c>
      <c r="E12" s="38">
        <v>1942</v>
      </c>
      <c r="F12" s="40">
        <f>+C12+D12+E12</f>
        <v>5421</v>
      </c>
      <c r="G12" s="40">
        <v>1695</v>
      </c>
      <c r="H12" s="40">
        <v>154</v>
      </c>
      <c r="I12" s="40">
        <v>626</v>
      </c>
      <c r="J12" s="40">
        <f>+G12+H12+I12</f>
        <v>2475</v>
      </c>
    </row>
    <row r="13" spans="1:10" s="33" customFormat="1">
      <c r="B13" s="55" t="s">
        <v>82</v>
      </c>
      <c r="C13" s="38">
        <v>-4783</v>
      </c>
      <c r="D13" s="38">
        <v>-4784</v>
      </c>
      <c r="E13" s="38">
        <v>-4625</v>
      </c>
      <c r="F13" s="40">
        <f>+C13+D13+E13</f>
        <v>-14192</v>
      </c>
      <c r="G13" s="40">
        <v>-6492</v>
      </c>
      <c r="H13" s="40">
        <v>-6188</v>
      </c>
      <c r="I13" s="40">
        <v>-6782</v>
      </c>
      <c r="J13" s="40">
        <f>+G13+H13+I13</f>
        <v>-19462</v>
      </c>
    </row>
    <row r="14" spans="1:10" s="33" customFormat="1">
      <c r="B14" s="55" t="s">
        <v>83</v>
      </c>
      <c r="C14" s="38">
        <v>4599</v>
      </c>
      <c r="D14" s="38">
        <v>4558</v>
      </c>
      <c r="E14" s="38">
        <v>2205.7506302679999</v>
      </c>
      <c r="F14" s="40">
        <f>+C14+D14+E14</f>
        <v>11362.750630267999</v>
      </c>
      <c r="G14" s="40">
        <v>3914</v>
      </c>
      <c r="H14" s="40">
        <v>-406</v>
      </c>
      <c r="I14" s="40">
        <v>-1750</v>
      </c>
      <c r="J14" s="40">
        <f>+G14+H14+I14</f>
        <v>1758</v>
      </c>
    </row>
    <row r="15" spans="1:10" s="33" customFormat="1">
      <c r="B15" s="55" t="s">
        <v>84</v>
      </c>
      <c r="C15" s="38">
        <v>320</v>
      </c>
      <c r="D15" s="38">
        <v>-1119</v>
      </c>
      <c r="E15" s="38">
        <v>-1194</v>
      </c>
      <c r="F15" s="40">
        <f>+C15+D15+E15</f>
        <v>-1993</v>
      </c>
      <c r="G15" s="40">
        <v>-807</v>
      </c>
      <c r="H15" s="40">
        <v>-378</v>
      </c>
      <c r="I15" s="40">
        <v>-50</v>
      </c>
      <c r="J15" s="40">
        <f>+G15+H15+I15</f>
        <v>-1235</v>
      </c>
    </row>
    <row r="16" spans="1:10" s="33" customFormat="1">
      <c r="B16" s="55" t="s">
        <v>85</v>
      </c>
      <c r="C16" s="38">
        <v>-11</v>
      </c>
      <c r="D16" s="38">
        <v>37</v>
      </c>
      <c r="E16" s="38">
        <v>37</v>
      </c>
      <c r="F16" s="40">
        <f>+C16+D16+E16</f>
        <v>63</v>
      </c>
      <c r="G16" s="40">
        <v>144</v>
      </c>
      <c r="H16" s="40">
        <v>45</v>
      </c>
      <c r="I16" s="40">
        <v>35</v>
      </c>
      <c r="J16" s="40">
        <f>+G16+H16+I16</f>
        <v>224</v>
      </c>
    </row>
    <row r="17" spans="2:10" s="33" customFormat="1">
      <c r="B17" s="57" t="s">
        <v>86</v>
      </c>
      <c r="C17" s="40">
        <v>29862</v>
      </c>
      <c r="D17" s="40">
        <v>21317</v>
      </c>
      <c r="E17" s="40">
        <v>24057.022611161668</v>
      </c>
      <c r="F17" s="40">
        <v>75235</v>
      </c>
      <c r="G17" s="40">
        <v>29828</v>
      </c>
      <c r="H17" s="40">
        <v>25149</v>
      </c>
      <c r="I17" s="40">
        <v>15491</v>
      </c>
      <c r="J17" s="40">
        <f>+G17+H17+I17</f>
        <v>70468</v>
      </c>
    </row>
    <row r="18" spans="2:10" s="33" customFormat="1">
      <c r="B18" s="55" t="s">
        <v>87</v>
      </c>
      <c r="C18" s="38">
        <v>-8672</v>
      </c>
      <c r="D18" s="38">
        <v>-4844</v>
      </c>
      <c r="E18" s="38">
        <v>-7292.0022329519024</v>
      </c>
      <c r="F18" s="40">
        <f>+C18+D18+E18</f>
        <v>-20808.002232951902</v>
      </c>
      <c r="G18" s="40">
        <v>-10642</v>
      </c>
      <c r="H18" s="40">
        <v>-9388</v>
      </c>
      <c r="I18" s="40">
        <v>-7218</v>
      </c>
      <c r="J18" s="40">
        <f>+G18+H18+I18</f>
        <v>-27248</v>
      </c>
    </row>
    <row r="19" spans="2:10" s="33" customFormat="1">
      <c r="B19" s="39" t="s">
        <v>88</v>
      </c>
      <c r="C19" s="94">
        <v>21190</v>
      </c>
      <c r="D19" s="94">
        <v>16473</v>
      </c>
      <c r="E19" s="94">
        <v>16765</v>
      </c>
      <c r="F19" s="94">
        <v>54427</v>
      </c>
      <c r="G19" s="94">
        <v>19186</v>
      </c>
      <c r="H19" s="94">
        <v>15762</v>
      </c>
      <c r="I19" s="94">
        <v>8273</v>
      </c>
      <c r="J19" s="94">
        <v>43220</v>
      </c>
    </row>
    <row r="20" spans="2:10" ht="18.95" customHeight="1">
      <c r="B20" s="41" t="s">
        <v>73</v>
      </c>
      <c r="C20" s="95">
        <v>17960</v>
      </c>
      <c r="D20" s="95">
        <v>13104</v>
      </c>
      <c r="E20" s="95">
        <v>13412</v>
      </c>
      <c r="F20" s="94">
        <f>+C20+D20+E20</f>
        <v>44476</v>
      </c>
      <c r="G20" s="94">
        <v>17992</v>
      </c>
      <c r="H20" s="94">
        <v>14293</v>
      </c>
      <c r="I20" s="94">
        <v>7197</v>
      </c>
      <c r="J20" s="94">
        <f>+G20+H20+I20</f>
        <v>39482</v>
      </c>
    </row>
    <row r="21" spans="2:10">
      <c r="B21" s="55" t="s">
        <v>89</v>
      </c>
      <c r="C21" s="38">
        <v>3230</v>
      </c>
      <c r="D21" s="38">
        <v>3368</v>
      </c>
      <c r="E21" s="38">
        <v>3353</v>
      </c>
      <c r="F21" s="40">
        <f>+C21+D21+E21</f>
        <v>9951</v>
      </c>
      <c r="G21" s="40">
        <v>1194</v>
      </c>
      <c r="H21" s="40">
        <v>1468</v>
      </c>
      <c r="I21" s="40">
        <v>1076</v>
      </c>
      <c r="J21" s="40">
        <f>+G21+H21+I21</f>
        <v>3738</v>
      </c>
    </row>
    <row r="22" spans="2:10">
      <c r="C22"/>
      <c r="D22"/>
      <c r="G22" s="40"/>
      <c r="H22" s="40"/>
      <c r="I22" s="40"/>
      <c r="J22" s="1"/>
    </row>
    <row r="23" spans="2:10">
      <c r="B23" s="42" t="s">
        <v>90</v>
      </c>
      <c r="C23"/>
      <c r="D23"/>
      <c r="E23"/>
      <c r="G23" s="176"/>
      <c r="H23" s="176"/>
      <c r="I23" s="176"/>
      <c r="J23" s="1"/>
    </row>
    <row r="24" spans="2:10">
      <c r="B24" s="91" t="s">
        <v>91</v>
      </c>
      <c r="C24" s="38">
        <v>19194</v>
      </c>
      <c r="D24" s="38">
        <v>19341.106623578598</v>
      </c>
      <c r="E24" s="38">
        <v>19174.837634970296</v>
      </c>
      <c r="F24" s="40">
        <f>+C24+D24+E24</f>
        <v>57709.944258548894</v>
      </c>
      <c r="G24" s="40">
        <v>25466.497243641003</v>
      </c>
      <c r="H24" s="40">
        <v>25465</v>
      </c>
      <c r="I24" s="40">
        <v>24844</v>
      </c>
      <c r="J24" s="40">
        <v>75776</v>
      </c>
    </row>
    <row r="25" spans="2:10">
      <c r="B25" s="43" t="s">
        <v>92</v>
      </c>
      <c r="C25" s="94">
        <f t="shared" ref="C25:H25" si="4">+C24+C10</f>
        <v>41801</v>
      </c>
      <c r="D25" s="94">
        <f t="shared" si="4"/>
        <v>40465.511942684941</v>
      </c>
      <c r="E25" s="94">
        <f t="shared" si="4"/>
        <v>45542.109615863963</v>
      </c>
      <c r="F25" s="94">
        <f>+F24+F10</f>
        <v>127806.9442585489</v>
      </c>
      <c r="G25" s="94">
        <f t="shared" si="4"/>
        <v>53152.497243641003</v>
      </c>
      <c r="H25" s="94">
        <f t="shared" si="4"/>
        <v>56470</v>
      </c>
      <c r="I25" s="94">
        <f>+I24+I10</f>
        <v>48310</v>
      </c>
      <c r="J25" s="94">
        <f>+J24+J10</f>
        <v>157934</v>
      </c>
    </row>
    <row r="26" spans="2:10">
      <c r="B26" s="93" t="s">
        <v>93</v>
      </c>
      <c r="C26" s="44">
        <f t="shared" ref="C26:H26" si="5">+C25/C6</f>
        <v>0.3232819291271597</v>
      </c>
      <c r="D26" s="44">
        <f t="shared" si="5"/>
        <v>0.32442757398909777</v>
      </c>
      <c r="E26" s="44">
        <f t="shared" si="5"/>
        <v>0.34561807472917944</v>
      </c>
      <c r="F26" s="44">
        <f>+F25/F6</f>
        <v>0.33127686102044551</v>
      </c>
      <c r="G26" s="44">
        <f t="shared" si="5"/>
        <v>0.36107316393677613</v>
      </c>
      <c r="H26" s="44">
        <f t="shared" si="5"/>
        <v>0.39355755962254158</v>
      </c>
      <c r="I26" s="44">
        <v>0.35604625753189417</v>
      </c>
      <c r="J26" s="44">
        <f>+J25/J6</f>
        <v>0.37040146721515249</v>
      </c>
    </row>
    <row r="28" spans="2:10">
      <c r="B28" s="217" t="s">
        <v>257</v>
      </c>
      <c r="C28" s="96"/>
    </row>
    <row r="29" spans="2:10">
      <c r="B29" s="217" t="s">
        <v>258</v>
      </c>
      <c r="C29" s="97"/>
    </row>
    <row r="30" spans="2:10">
      <c r="C30" s="97"/>
    </row>
    <row r="31" spans="2:10">
      <c r="C31" s="97"/>
    </row>
    <row r="32" spans="2:10">
      <c r="C32" s="97"/>
    </row>
  </sheetData>
  <hyperlinks>
    <hyperlink ref="B2" location="SMSAAM!A1" display="INICIO"/>
  </hyperlinks>
  <pageMargins left="0.23622047244094491" right="0.82677165354330717" top="0.74803149606299213" bottom="0.74803149606299213" header="0.31496062992125984" footer="0.11811023622047245"/>
  <pageSetup orientation="landscape" r:id="rId1"/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"/>
    </sheetView>
  </sheetViews>
  <sheetFormatPr baseColWidth="10" defaultRowHeight="15"/>
  <sheetData/>
  <pageMargins left="0.7" right="0.7" top="0.75" bottom="0.75" header="0.3" footer="0.3"/>
  <customProperties>
    <customPr name="_pios_id" r:id="rId1"/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4"/>
  <sheetViews>
    <sheetView workbookViewId="0">
      <selection activeCell="N8" sqref="N8"/>
    </sheetView>
  </sheetViews>
  <sheetFormatPr baseColWidth="10" defaultRowHeight="15"/>
  <cols>
    <col min="2" max="2" width="23.42578125" customWidth="1"/>
    <col min="6" max="6" width="13.5703125" customWidth="1"/>
    <col min="9" max="9" width="13.7109375" bestFit="1" customWidth="1"/>
  </cols>
  <sheetData>
    <row r="1" spans="2:20">
      <c r="M1" t="s">
        <v>249</v>
      </c>
    </row>
    <row r="2" spans="2:20">
      <c r="C2" s="186">
        <v>2017</v>
      </c>
      <c r="D2" s="186">
        <v>2018</v>
      </c>
      <c r="E2" s="186" t="s">
        <v>241</v>
      </c>
      <c r="F2" s="186" t="s">
        <v>242</v>
      </c>
      <c r="I2" s="183" t="s">
        <v>259</v>
      </c>
      <c r="J2" t="s">
        <v>161</v>
      </c>
      <c r="K2" t="s">
        <v>165</v>
      </c>
      <c r="M2" s="183" t="s">
        <v>260</v>
      </c>
      <c r="N2" s="183">
        <v>2019</v>
      </c>
      <c r="O2" s="183" t="s">
        <v>165</v>
      </c>
      <c r="P2" s="183" t="s">
        <v>210</v>
      </c>
      <c r="R2" s="183" t="s">
        <v>269</v>
      </c>
      <c r="S2" s="183"/>
      <c r="T2" s="183">
        <v>2019</v>
      </c>
    </row>
    <row r="3" spans="2:20">
      <c r="B3" t="s">
        <v>170</v>
      </c>
      <c r="C3" s="34">
        <v>182348</v>
      </c>
      <c r="D3" s="34">
        <v>188846</v>
      </c>
      <c r="E3" s="34">
        <v>207305.75077886134</v>
      </c>
      <c r="F3" s="34">
        <f>+I3-J3+K3+Q3</f>
        <v>291755.57111886132</v>
      </c>
      <c r="G3" s="189">
        <f>+(F3-C3)/C3</f>
        <v>0.59999326079178994</v>
      </c>
      <c r="I3" s="34">
        <f>+[3]Remolcadores!$M$22</f>
        <v>191151.04079886136</v>
      </c>
      <c r="J3" s="34">
        <f>+[1]Remolcadores!$D$27</f>
        <v>46461</v>
      </c>
      <c r="K3" s="34">
        <f>+[1]Remolcadores!$C$5</f>
        <v>71189.425940000001</v>
      </c>
      <c r="L3" s="34"/>
      <c r="M3" s="34">
        <f>+'[4]DETALLE EERR ASOC.'!$F$21/1000</f>
        <v>20895.895619999999</v>
      </c>
      <c r="N3" s="34">
        <f>+[3]Brasil!$E$53</f>
        <v>96772</v>
      </c>
      <c r="O3" s="34">
        <f>+[1]Remolcadores!$I$64</f>
        <v>24896.308249999998</v>
      </c>
      <c r="P3" s="34">
        <f>+N3-M3+O3</f>
        <v>100772.41263000001</v>
      </c>
      <c r="Q3" s="34">
        <f>+N3-M3</f>
        <v>75876.104380000004</v>
      </c>
      <c r="R3" s="34">
        <f>+[3]Brasil!$F$53</f>
        <v>16154.709979999998</v>
      </c>
      <c r="T3" s="34">
        <f>+N3-M3-R3</f>
        <v>59721.394400000005</v>
      </c>
    </row>
    <row r="4" spans="2:20">
      <c r="B4" t="s">
        <v>118</v>
      </c>
      <c r="C4" s="34">
        <v>27779</v>
      </c>
      <c r="D4" s="34">
        <v>35946</v>
      </c>
      <c r="E4" s="34">
        <v>43904.750778861344</v>
      </c>
      <c r="F4" s="34">
        <f>+I4-J4+K4+Q4</f>
        <v>60591.137320135953</v>
      </c>
      <c r="G4" s="189">
        <f t="shared" ref="G4:G6" si="0">+(F4-C4)/C4</f>
        <v>1.1811849713861533</v>
      </c>
      <c r="I4" s="34">
        <f>+[3]Remolcadores!$M$25</f>
        <v>40791.712798861343</v>
      </c>
      <c r="J4" s="34">
        <f>+[1]Remolcadores!$D$30</f>
        <v>10298</v>
      </c>
      <c r="K4" s="34">
        <f>+[1]Remolcadores!$C$8</f>
        <v>15248.103672475409</v>
      </c>
      <c r="L4" s="34"/>
      <c r="M4" s="34">
        <f>+('[4]DETALLE EERR ASOC.'!$F$21-'[4]DETALLE EERR ASOC.'!$F$22-'[4]DETALLE EERR ASOC.'!$F$25)/1000</f>
        <v>1539.6791512008022</v>
      </c>
      <c r="N4" s="34">
        <f>+[3]Brasil!$E$56</f>
        <v>16389</v>
      </c>
      <c r="O4" s="34">
        <f>+[1]Remolcadores!$I$67</f>
        <v>5155.3082499999982</v>
      </c>
      <c r="P4" s="34">
        <f>+N4-M4+O4</f>
        <v>20004.629098799196</v>
      </c>
      <c r="Q4" s="34">
        <f>+N4-M4</f>
        <v>14849.320848799198</v>
      </c>
      <c r="R4" s="34">
        <f>+[3]Remolcadores!$V$25/1000</f>
        <v>3113.0379799999987</v>
      </c>
      <c r="T4" s="34">
        <f t="shared" ref="T4:T5" si="1">+N4-M4-R4</f>
        <v>11736.282868799199</v>
      </c>
    </row>
    <row r="5" spans="2:20">
      <c r="B5" t="s">
        <v>92</v>
      </c>
      <c r="C5" s="34">
        <v>60539.589144382204</v>
      </c>
      <c r="D5" s="34">
        <v>67237.130147535703</v>
      </c>
      <c r="E5" s="34">
        <v>78215.785633851236</v>
      </c>
      <c r="F5" s="34">
        <f>+I5-J5+K5+Q5</f>
        <v>113550.13356523344</v>
      </c>
      <c r="G5" s="189">
        <f t="shared" si="0"/>
        <v>0.87563436042529486</v>
      </c>
      <c r="I5" s="34">
        <f>+[3]Remolcadores!$M$26</f>
        <v>71306.56265385123</v>
      </c>
      <c r="J5" s="34">
        <f>+[1]Remolcadores!$D$31</f>
        <v>17877</v>
      </c>
      <c r="K5" s="34">
        <f>+[1]Remolcadores!$C$10</f>
        <v>28888.853446083009</v>
      </c>
      <c r="L5" s="34"/>
      <c r="M5" s="34">
        <f>+'[4]DETALLE EERR ASOC.'!$F$43/1000</f>
        <v>6562.2825347008002</v>
      </c>
      <c r="N5" s="34">
        <f>+[3]Brasil!$E$58</f>
        <v>37794</v>
      </c>
      <c r="O5" s="34">
        <f>+[1]Remolcadores!$I$69</f>
        <v>10725.308249999998</v>
      </c>
      <c r="P5" s="34">
        <f t="shared" ref="P5:P6" si="2">+N5-M5+O5</f>
        <v>41957.025715299198</v>
      </c>
      <c r="Q5" s="34">
        <f>+N5-M5</f>
        <v>31231.7174652992</v>
      </c>
      <c r="R5" s="34">
        <f>+[3]Brasil!$F$58</f>
        <v>6909.2229799999986</v>
      </c>
      <c r="T5" s="34">
        <f t="shared" si="1"/>
        <v>24322.494485299201</v>
      </c>
    </row>
    <row r="6" spans="2:20">
      <c r="B6" t="s">
        <v>88</v>
      </c>
      <c r="C6" s="34">
        <v>26090</v>
      </c>
      <c r="D6" s="34">
        <v>22189</v>
      </c>
      <c r="E6" s="34">
        <v>26153.623271953449</v>
      </c>
      <c r="F6" s="34"/>
      <c r="G6" s="189">
        <f t="shared" si="0"/>
        <v>-1</v>
      </c>
      <c r="I6" s="34">
        <f>+[3]Remolcadores!$M$29</f>
        <v>25517.623271953449</v>
      </c>
      <c r="J6" s="34">
        <f>+[1]Remolcadores!$D$34</f>
        <v>6930</v>
      </c>
      <c r="K6" s="34">
        <f>+[1]Remolcadores!$C$17</f>
        <v>6598</v>
      </c>
      <c r="L6" s="34"/>
      <c r="M6" s="34">
        <f>+'[4]DETALLE EERR ASOC.'!$F$40/1000</f>
        <v>88.208110002500007</v>
      </c>
      <c r="N6" s="34">
        <f>+[3]Brasil!$E$59</f>
        <v>7561</v>
      </c>
      <c r="O6" s="34">
        <f>+[1]Remolcadores!$I$72</f>
        <v>1128</v>
      </c>
      <c r="P6" s="34">
        <f t="shared" si="2"/>
        <v>8600.7918899975011</v>
      </c>
      <c r="Q6" s="34">
        <f t="shared" ref="Q6" si="3">+N6-M6</f>
        <v>7472.7918899975002</v>
      </c>
      <c r="R6" s="34"/>
    </row>
    <row r="7" spans="2:20">
      <c r="C7" s="189">
        <f>+C5/C3</f>
        <v>0.3320002914448319</v>
      </c>
      <c r="D7" s="189">
        <f t="shared" ref="D7:F7" si="4">+D5/D3</f>
        <v>0.35604211975649841</v>
      </c>
      <c r="E7" s="189">
        <f t="shared" si="4"/>
        <v>0.37729674811233832</v>
      </c>
      <c r="F7" s="189">
        <f t="shared" si="4"/>
        <v>0.38919611073672722</v>
      </c>
    </row>
    <row r="8" spans="2:20">
      <c r="B8" t="s">
        <v>243</v>
      </c>
      <c r="C8" s="34"/>
      <c r="D8" s="34"/>
      <c r="E8" s="34"/>
      <c r="I8" s="183">
        <v>2017</v>
      </c>
      <c r="J8" s="183">
        <v>2018</v>
      </c>
      <c r="K8" s="183" t="s">
        <v>241</v>
      </c>
      <c r="L8" s="183" t="s">
        <v>242</v>
      </c>
      <c r="O8" s="183">
        <v>2017</v>
      </c>
      <c r="P8" s="183">
        <v>2018</v>
      </c>
      <c r="Q8" s="183" t="s">
        <v>241</v>
      </c>
      <c r="R8" s="183" t="s">
        <v>242</v>
      </c>
    </row>
    <row r="9" spans="2:20">
      <c r="B9" t="s">
        <v>244</v>
      </c>
      <c r="C9" s="34"/>
      <c r="D9" s="34"/>
      <c r="E9" s="34"/>
      <c r="H9" t="s">
        <v>170</v>
      </c>
      <c r="I9" s="202">
        <f>+C3/1000</f>
        <v>182.34800000000001</v>
      </c>
      <c r="J9" s="202">
        <f t="shared" ref="J9:L9" si="5">+D3/1000</f>
        <v>188.846</v>
      </c>
      <c r="K9" s="202">
        <f t="shared" si="5"/>
        <v>207.30575077886135</v>
      </c>
      <c r="L9" s="202">
        <f t="shared" si="5"/>
        <v>291.75557111886133</v>
      </c>
      <c r="N9" t="s">
        <v>92</v>
      </c>
      <c r="O9" s="34">
        <f>+C5/1000</f>
        <v>60.539589144382205</v>
      </c>
      <c r="P9" s="34">
        <f t="shared" ref="P9:Q9" si="6">+D5/1000</f>
        <v>67.237130147535709</v>
      </c>
      <c r="Q9" s="34">
        <f t="shared" si="6"/>
        <v>78.21578563385124</v>
      </c>
      <c r="R9" s="34">
        <f>+F5/1000</f>
        <v>113.55013356523344</v>
      </c>
    </row>
    <row r="10" spans="2:20">
      <c r="N10" t="s">
        <v>268</v>
      </c>
      <c r="O10" s="189">
        <f>+O9/I9</f>
        <v>0.33200029144483184</v>
      </c>
      <c r="P10" s="189">
        <f t="shared" ref="P10:Q10" si="7">+P9/J9</f>
        <v>0.35604211975649847</v>
      </c>
      <c r="Q10" s="189">
        <f t="shared" si="7"/>
        <v>0.37729674811233832</v>
      </c>
      <c r="R10" s="189">
        <f>+R9/L9</f>
        <v>0.38919611073672716</v>
      </c>
    </row>
    <row r="11" spans="2:20">
      <c r="G11" s="197"/>
      <c r="H11" s="197"/>
      <c r="M11" s="197"/>
      <c r="N11" s="197"/>
    </row>
    <row r="12" spans="2:20">
      <c r="G12" s="185"/>
      <c r="H12" s="185"/>
      <c r="I12" s="185"/>
      <c r="J12" s="185"/>
      <c r="K12" s="185"/>
      <c r="L12" s="185"/>
      <c r="M12" s="185"/>
      <c r="N12" s="185"/>
    </row>
    <row r="21" spans="2:5">
      <c r="B21" s="65" t="s">
        <v>245</v>
      </c>
    </row>
    <row r="22" spans="2:5">
      <c r="C22" s="186" t="s">
        <v>246</v>
      </c>
      <c r="D22" s="186" t="s">
        <v>247</v>
      </c>
      <c r="E22" s="186" t="s">
        <v>253</v>
      </c>
    </row>
    <row r="23" spans="2:5">
      <c r="B23" t="s">
        <v>21</v>
      </c>
      <c r="C23" s="183">
        <v>6</v>
      </c>
      <c r="D23" s="183">
        <v>4</v>
      </c>
      <c r="E23" s="183">
        <f>SUM(C23:D23)</f>
        <v>10</v>
      </c>
    </row>
    <row r="24" spans="2:5">
      <c r="B24" t="s">
        <v>248</v>
      </c>
      <c r="C24" s="183">
        <v>19</v>
      </c>
      <c r="D24" s="183"/>
      <c r="E24" s="183">
        <f t="shared" ref="E24:E32" si="8">SUM(C24:D24)</f>
        <v>19</v>
      </c>
    </row>
    <row r="25" spans="2:5">
      <c r="B25" t="s">
        <v>24</v>
      </c>
      <c r="C25" s="183">
        <v>2</v>
      </c>
      <c r="D25" s="183"/>
      <c r="E25" s="183">
        <f t="shared" si="8"/>
        <v>2</v>
      </c>
    </row>
    <row r="26" spans="2:5">
      <c r="B26" t="s">
        <v>23</v>
      </c>
      <c r="C26" s="183">
        <v>1</v>
      </c>
      <c r="D26" s="183">
        <v>8</v>
      </c>
      <c r="E26" s="183">
        <f t="shared" si="8"/>
        <v>9</v>
      </c>
    </row>
    <row r="27" spans="2:5">
      <c r="B27" t="s">
        <v>25</v>
      </c>
      <c r="C27" s="183"/>
      <c r="D27" s="183">
        <v>3</v>
      </c>
      <c r="E27" s="183">
        <f t="shared" si="8"/>
        <v>3</v>
      </c>
    </row>
    <row r="28" spans="2:5">
      <c r="B28" t="s">
        <v>20</v>
      </c>
      <c r="C28" s="183">
        <v>20</v>
      </c>
      <c r="D28" s="183">
        <v>1</v>
      </c>
      <c r="E28" s="183">
        <f t="shared" si="8"/>
        <v>21</v>
      </c>
    </row>
    <row r="29" spans="2:5">
      <c r="B29" t="s">
        <v>249</v>
      </c>
      <c r="C29" s="183">
        <v>46</v>
      </c>
      <c r="D29" s="183">
        <v>2</v>
      </c>
      <c r="E29" s="183">
        <f t="shared" si="8"/>
        <v>48</v>
      </c>
    </row>
    <row r="30" spans="2:5">
      <c r="B30" t="s">
        <v>250</v>
      </c>
      <c r="C30" s="183">
        <v>16</v>
      </c>
      <c r="D30" s="183"/>
      <c r="E30" s="183">
        <f t="shared" si="8"/>
        <v>16</v>
      </c>
    </row>
    <row r="31" spans="2:5">
      <c r="B31" t="s">
        <v>251</v>
      </c>
      <c r="C31" s="183">
        <v>15</v>
      </c>
      <c r="D31" s="183">
        <v>8</v>
      </c>
      <c r="E31" s="183">
        <f t="shared" si="8"/>
        <v>23</v>
      </c>
    </row>
    <row r="32" spans="2:5">
      <c r="B32" t="s">
        <v>252</v>
      </c>
      <c r="C32" s="183">
        <v>2</v>
      </c>
      <c r="D32" s="183"/>
      <c r="E32" s="183">
        <f t="shared" si="8"/>
        <v>2</v>
      </c>
    </row>
    <row r="33" spans="2:6">
      <c r="B33" s="65" t="s">
        <v>253</v>
      </c>
      <c r="C33" s="186">
        <f>SUM(C23:C32)</f>
        <v>127</v>
      </c>
      <c r="D33" s="186">
        <f>SUM(D23:D31)</f>
        <v>26</v>
      </c>
      <c r="E33" s="186">
        <f>SUM(E23:E32)</f>
        <v>153</v>
      </c>
    </row>
    <row r="36" spans="2:6">
      <c r="C36" s="194">
        <v>2017</v>
      </c>
      <c r="D36" s="194">
        <v>2018</v>
      </c>
      <c r="E36" s="194" t="s">
        <v>241</v>
      </c>
      <c r="F36" s="194" t="s">
        <v>242</v>
      </c>
    </row>
    <row r="37" spans="2:6">
      <c r="B37" t="s">
        <v>273</v>
      </c>
      <c r="C37" s="34">
        <f>75921/1000</f>
        <v>75.921000000000006</v>
      </c>
      <c r="D37" s="34">
        <f>([3]Remolcadores!$N$4)/1000</f>
        <v>77.352000000000004</v>
      </c>
      <c r="E37" s="34">
        <f>([3]Remolcadores!$M$4)/1000</f>
        <v>81.516000000000005</v>
      </c>
      <c r="F37" s="34">
        <f>(+[1]Remolcadores!$C$60+[1]Remolcadores!$G$60+[1]Remolcadores!$H$60+[1]Remolcadores!$I$60)/1000</f>
        <v>105.79600000000001</v>
      </c>
    </row>
    <row r="38" spans="2:6">
      <c r="B38" t="s">
        <v>274</v>
      </c>
      <c r="C38" s="34">
        <f>+'[5]Volúmenes Remolcadores'!$G$5/1000</f>
        <v>30.712</v>
      </c>
      <c r="D38" s="34">
        <f>+'[5]Volúmenes Remolcadores'!$L$5/1000</f>
        <v>29.209126596499999</v>
      </c>
      <c r="E38">
        <v>23</v>
      </c>
    </row>
    <row r="39" spans="2:6">
      <c r="C39" s="34">
        <f>+C37+C38</f>
        <v>106.63300000000001</v>
      </c>
      <c r="D39" s="34">
        <f t="shared" ref="D39:F39" si="9">+D37+D38</f>
        <v>106.5611265965</v>
      </c>
      <c r="E39" s="34">
        <f t="shared" si="9"/>
        <v>104.51600000000001</v>
      </c>
      <c r="F39" s="34">
        <f t="shared" si="9"/>
        <v>105.79600000000001</v>
      </c>
    </row>
    <row r="53" spans="2:3">
      <c r="B53" t="s">
        <v>219</v>
      </c>
    </row>
    <row r="54" spans="2:3">
      <c r="C54" t="s">
        <v>166</v>
      </c>
    </row>
    <row r="55" spans="2:3">
      <c r="B55" t="s">
        <v>20</v>
      </c>
      <c r="C55">
        <v>36302</v>
      </c>
    </row>
    <row r="56" spans="2:3">
      <c r="B56" t="s">
        <v>214</v>
      </c>
      <c r="C56">
        <v>132146.39439999999</v>
      </c>
    </row>
    <row r="57" spans="2:3">
      <c r="B57" t="s">
        <v>215</v>
      </c>
      <c r="C57">
        <v>42741</v>
      </c>
    </row>
    <row r="58" spans="2:3">
      <c r="B58" t="s">
        <v>216</v>
      </c>
      <c r="C58">
        <v>78591</v>
      </c>
    </row>
    <row r="68" spans="2:6">
      <c r="C68" s="216" t="s">
        <v>170</v>
      </c>
      <c r="D68" s="216"/>
      <c r="E68" s="216" t="s">
        <v>92</v>
      </c>
      <c r="F68" s="216"/>
    </row>
    <row r="69" spans="2:6">
      <c r="B69" s="65" t="s">
        <v>240</v>
      </c>
      <c r="C69" s="186" t="s">
        <v>241</v>
      </c>
      <c r="D69" s="186" t="s">
        <v>242</v>
      </c>
      <c r="E69" s="186" t="s">
        <v>241</v>
      </c>
      <c r="F69" s="186" t="s">
        <v>242</v>
      </c>
    </row>
    <row r="70" spans="2:6">
      <c r="B70" s="181" t="s">
        <v>20</v>
      </c>
      <c r="C70" s="34">
        <v>37683</v>
      </c>
    </row>
    <row r="71" spans="2:6">
      <c r="B71" s="181" t="s">
        <v>214</v>
      </c>
      <c r="C71" s="34">
        <v>47282</v>
      </c>
    </row>
    <row r="72" spans="2:6">
      <c r="B72" s="181" t="s">
        <v>215</v>
      </c>
      <c r="C72" s="34">
        <v>35910</v>
      </c>
    </row>
    <row r="73" spans="2:6">
      <c r="B73" s="181" t="s">
        <v>216</v>
      </c>
      <c r="C73" s="34">
        <v>84205</v>
      </c>
    </row>
    <row r="74" spans="2:6">
      <c r="B74" s="196" t="s">
        <v>115</v>
      </c>
      <c r="C74" s="112">
        <f>SUM(C70:C73)</f>
        <v>205080</v>
      </c>
    </row>
  </sheetData>
  <mergeCells count="2">
    <mergeCell ref="C68:D68"/>
    <mergeCell ref="E68:F68"/>
  </mergeCells>
  <pageMargins left="0.7" right="0.7" top="0.75" bottom="0.75" header="0.3" footer="0.3"/>
  <customProperties>
    <customPr name="_pios_id" r:id="rId1"/>
    <customPr name="EpmWorksheetKeyString_GUID" r:id="rId2"/>
  </customProperties>
  <ignoredErrors>
    <ignoredError sqref="D33" formula="1"/>
  </ignoredError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69"/>
  <sheetViews>
    <sheetView workbookViewId="0">
      <selection activeCell="K20" sqref="K20"/>
    </sheetView>
  </sheetViews>
  <sheetFormatPr baseColWidth="10" defaultRowHeight="15"/>
  <cols>
    <col min="2" max="2" width="21.42578125" customWidth="1"/>
    <col min="5" max="5" width="34.42578125" hidden="1" customWidth="1"/>
    <col min="6" max="6" width="8.28515625" hidden="1" customWidth="1"/>
    <col min="7" max="7" width="12.28515625" customWidth="1"/>
    <col min="8" max="8" width="13.28515625" customWidth="1"/>
    <col min="9" max="10" width="13.5703125" customWidth="1"/>
    <col min="11" max="11" width="14.42578125" bestFit="1" customWidth="1"/>
    <col min="12" max="12" width="14.85546875" customWidth="1"/>
  </cols>
  <sheetData>
    <row r="3" spans="2:14">
      <c r="B3" s="14" t="s">
        <v>31</v>
      </c>
      <c r="C3" s="14"/>
      <c r="D3" s="15"/>
      <c r="E3" s="15"/>
      <c r="F3" s="15"/>
      <c r="G3" s="15"/>
      <c r="H3" s="15"/>
      <c r="I3" s="20"/>
      <c r="J3" s="20"/>
    </row>
    <row r="4" spans="2:14" ht="11.25" customHeight="1">
      <c r="B4" s="29"/>
      <c r="C4" s="29"/>
      <c r="D4" s="29"/>
      <c r="E4" s="29"/>
      <c r="F4" s="29"/>
      <c r="G4" s="29"/>
      <c r="H4" s="29"/>
      <c r="I4" s="29"/>
      <c r="J4" s="29"/>
    </row>
    <row r="5" spans="2:14" ht="30" customHeight="1">
      <c r="B5" s="192" t="s">
        <v>11</v>
      </c>
      <c r="C5" s="192" t="s">
        <v>221</v>
      </c>
      <c r="D5" s="192" t="s">
        <v>224</v>
      </c>
      <c r="E5" s="192"/>
      <c r="F5" s="192" t="s">
        <v>12</v>
      </c>
      <c r="G5" s="192" t="s">
        <v>34</v>
      </c>
      <c r="H5" s="192" t="s">
        <v>231</v>
      </c>
      <c r="I5" s="192" t="s">
        <v>265</v>
      </c>
      <c r="J5" s="192" t="s">
        <v>266</v>
      </c>
      <c r="K5" s="205" t="s">
        <v>234</v>
      </c>
      <c r="L5" s="193" t="s">
        <v>235</v>
      </c>
      <c r="M5" s="206" t="s">
        <v>236</v>
      </c>
      <c r="N5" s="206" t="s">
        <v>255</v>
      </c>
    </row>
    <row r="6" spans="2:14">
      <c r="B6" s="34" t="s">
        <v>20</v>
      </c>
      <c r="C6" s="34" t="s">
        <v>222</v>
      </c>
      <c r="D6" s="34" t="s">
        <v>35</v>
      </c>
      <c r="E6" s="34" t="s">
        <v>36</v>
      </c>
      <c r="F6" s="189">
        <v>1</v>
      </c>
      <c r="G6" s="191">
        <v>2030</v>
      </c>
      <c r="H6" s="191"/>
      <c r="I6" s="191"/>
      <c r="J6" s="191"/>
      <c r="K6" s="191">
        <v>2315283</v>
      </c>
      <c r="L6" s="34">
        <v>270186</v>
      </c>
      <c r="M6" s="187"/>
      <c r="N6" s="21"/>
    </row>
    <row r="7" spans="2:14">
      <c r="B7" s="34" t="s">
        <v>20</v>
      </c>
      <c r="C7" s="34" t="s">
        <v>226</v>
      </c>
      <c r="D7" s="34" t="s">
        <v>38</v>
      </c>
      <c r="E7" s="34" t="s">
        <v>39</v>
      </c>
      <c r="F7" s="189">
        <v>0.5</v>
      </c>
      <c r="G7" s="191">
        <v>2024</v>
      </c>
      <c r="H7" s="191" t="s">
        <v>232</v>
      </c>
      <c r="I7" s="191"/>
      <c r="J7" s="191"/>
      <c r="K7" s="191">
        <v>11909460</v>
      </c>
      <c r="L7" s="34">
        <v>1200829</v>
      </c>
      <c r="M7" s="187"/>
      <c r="N7" s="21"/>
    </row>
    <row r="8" spans="2:14">
      <c r="B8" s="34" t="s">
        <v>20</v>
      </c>
      <c r="C8" s="34" t="s">
        <v>227</v>
      </c>
      <c r="D8" s="34" t="s">
        <v>41</v>
      </c>
      <c r="E8" s="34" t="s">
        <v>42</v>
      </c>
      <c r="F8" s="189">
        <v>0.5</v>
      </c>
      <c r="G8" s="191">
        <v>2029</v>
      </c>
      <c r="H8" s="191"/>
      <c r="I8" s="191"/>
      <c r="J8" s="191"/>
      <c r="K8" s="191">
        <v>4319400</v>
      </c>
      <c r="L8" s="34">
        <v>369968</v>
      </c>
      <c r="M8" s="187"/>
      <c r="N8" s="21"/>
    </row>
    <row r="9" spans="2:14">
      <c r="B9" s="34" t="s">
        <v>20</v>
      </c>
      <c r="C9" s="34" t="s">
        <v>223</v>
      </c>
      <c r="D9" s="34" t="s">
        <v>43</v>
      </c>
      <c r="E9" s="34" t="s">
        <v>44</v>
      </c>
      <c r="F9" s="189">
        <v>0.35</v>
      </c>
      <c r="G9" s="191">
        <v>2033</v>
      </c>
      <c r="H9" s="191"/>
      <c r="I9" s="191"/>
      <c r="J9" s="191"/>
      <c r="K9" s="191">
        <v>2864485</v>
      </c>
      <c r="L9" s="34">
        <v>85408</v>
      </c>
      <c r="M9" s="187"/>
      <c r="N9" s="21"/>
    </row>
    <row r="10" spans="2:14">
      <c r="B10" s="34" t="s">
        <v>20</v>
      </c>
      <c r="C10" s="34" t="s">
        <v>46</v>
      </c>
      <c r="D10" s="34" t="s">
        <v>46</v>
      </c>
      <c r="E10" s="34" t="s">
        <v>47</v>
      </c>
      <c r="F10" s="189">
        <v>0.5</v>
      </c>
      <c r="G10" s="191" t="s">
        <v>49</v>
      </c>
      <c r="H10" s="191"/>
      <c r="I10" s="191"/>
      <c r="J10" s="191"/>
      <c r="K10" s="191">
        <v>1236022</v>
      </c>
      <c r="L10" s="34">
        <v>0</v>
      </c>
      <c r="M10" s="187"/>
      <c r="N10" s="21"/>
    </row>
    <row r="11" spans="2:14">
      <c r="B11" s="34" t="s">
        <v>23</v>
      </c>
      <c r="C11" s="34" t="s">
        <v>228</v>
      </c>
      <c r="D11" s="34" t="s">
        <v>50</v>
      </c>
      <c r="E11" s="34" t="s">
        <v>51</v>
      </c>
      <c r="F11" s="189">
        <v>1</v>
      </c>
      <c r="G11" s="191">
        <v>2071</v>
      </c>
      <c r="H11" s="191"/>
      <c r="I11" s="191"/>
      <c r="J11" s="191"/>
      <c r="K11" s="191">
        <v>6310863</v>
      </c>
      <c r="L11" s="34">
        <v>862084</v>
      </c>
      <c r="M11" s="187"/>
      <c r="N11" s="21"/>
    </row>
    <row r="12" spans="2:14">
      <c r="B12" s="34" t="s">
        <v>52</v>
      </c>
      <c r="C12" s="34" t="s">
        <v>229</v>
      </c>
      <c r="D12" s="34" t="s">
        <v>53</v>
      </c>
      <c r="E12" s="34" t="s">
        <v>54</v>
      </c>
      <c r="F12" s="189">
        <v>1</v>
      </c>
      <c r="G12" s="191">
        <v>2032</v>
      </c>
      <c r="H12" s="191" t="s">
        <v>237</v>
      </c>
      <c r="I12" s="191"/>
      <c r="J12" s="191"/>
      <c r="K12" s="191">
        <v>1041818.9</v>
      </c>
      <c r="L12" s="34">
        <v>50103</v>
      </c>
      <c r="M12" s="187"/>
      <c r="N12" s="21"/>
    </row>
    <row r="13" spans="2:14">
      <c r="B13" s="34" t="s">
        <v>57</v>
      </c>
      <c r="C13" s="34" t="s">
        <v>230</v>
      </c>
      <c r="D13" s="34" t="s">
        <v>58</v>
      </c>
      <c r="E13" s="34" t="s">
        <v>59</v>
      </c>
      <c r="F13" s="189">
        <v>0.33329999999999999</v>
      </c>
      <c r="G13" s="191" t="s">
        <v>49</v>
      </c>
      <c r="H13" s="191"/>
      <c r="I13" s="191"/>
      <c r="J13" s="191"/>
      <c r="K13" s="191">
        <v>423071</v>
      </c>
      <c r="L13" s="34">
        <v>0</v>
      </c>
      <c r="M13" s="187"/>
      <c r="N13" s="21"/>
    </row>
    <row r="14" spans="2:14">
      <c r="B14" s="34" t="s">
        <v>60</v>
      </c>
      <c r="C14" s="34" t="s">
        <v>225</v>
      </c>
      <c r="D14" s="34" t="s">
        <v>61</v>
      </c>
      <c r="E14" s="34" t="s">
        <v>62</v>
      </c>
      <c r="F14" s="189">
        <v>0.7</v>
      </c>
      <c r="G14" s="191">
        <v>2025</v>
      </c>
      <c r="H14" s="191" t="s">
        <v>233</v>
      </c>
      <c r="I14" s="191"/>
      <c r="J14" s="191"/>
      <c r="K14" s="191">
        <v>1673800</v>
      </c>
      <c r="L14" s="34">
        <v>264824</v>
      </c>
      <c r="M14" s="187"/>
      <c r="N14" s="21"/>
    </row>
    <row r="15" spans="2:14">
      <c r="B15" s="34" t="s">
        <v>25</v>
      </c>
      <c r="C15" s="34" t="s">
        <v>64</v>
      </c>
      <c r="D15" s="34" t="s">
        <v>64</v>
      </c>
      <c r="E15" s="34" t="s">
        <v>65</v>
      </c>
      <c r="F15" s="189">
        <v>0.51</v>
      </c>
      <c r="G15" s="191">
        <v>2026</v>
      </c>
      <c r="H15" s="191"/>
      <c r="I15" s="191"/>
      <c r="J15" s="191"/>
      <c r="K15" s="191">
        <v>5847117</v>
      </c>
      <c r="L15" s="34">
        <v>303771</v>
      </c>
      <c r="M15" s="187"/>
      <c r="N15" s="21"/>
    </row>
    <row r="16" spans="2:14">
      <c r="B16" s="187"/>
      <c r="C16" s="187"/>
      <c r="D16" s="188"/>
      <c r="E16" s="187"/>
      <c r="F16" s="187"/>
      <c r="G16" s="190"/>
      <c r="H16" s="187" t="s">
        <v>115</v>
      </c>
      <c r="K16" s="191">
        <f>+SUM(K6:K15)</f>
        <v>37941319.899999999</v>
      </c>
      <c r="L16" s="34">
        <f>+SUM(L6:L15)</f>
        <v>3407173</v>
      </c>
      <c r="M16" s="187"/>
    </row>
    <row r="18" spans="2:13">
      <c r="C18" s="65">
        <v>2017</v>
      </c>
      <c r="D18" s="65">
        <v>2018</v>
      </c>
      <c r="E18" s="65"/>
      <c r="F18" s="65"/>
      <c r="G18" s="65">
        <v>2019</v>
      </c>
      <c r="H18" s="195" t="s">
        <v>210</v>
      </c>
    </row>
    <row r="19" spans="2:13">
      <c r="B19" t="s">
        <v>170</v>
      </c>
      <c r="C19" s="34">
        <v>218369</v>
      </c>
      <c r="D19" s="34">
        <v>271601</v>
      </c>
      <c r="G19" s="34">
        <v>274115</v>
      </c>
      <c r="H19" s="34">
        <v>268193.48498115531</v>
      </c>
      <c r="I19" s="189">
        <f>+(H19-C19)/C19</f>
        <v>0.22816647500861073</v>
      </c>
    </row>
    <row r="20" spans="2:13">
      <c r="B20" t="s">
        <v>118</v>
      </c>
      <c r="C20" s="34">
        <v>38641</v>
      </c>
      <c r="D20" s="34">
        <v>55421</v>
      </c>
      <c r="G20" s="34">
        <v>64007</v>
      </c>
      <c r="H20" s="34">
        <v>63989.345945396912</v>
      </c>
      <c r="I20" s="189">
        <f t="shared" ref="I20:I22" si="0">+(H20-C20)/C20</f>
        <v>0.6559961166997984</v>
      </c>
    </row>
    <row r="21" spans="2:13">
      <c r="B21" t="s">
        <v>92</v>
      </c>
      <c r="C21" s="34">
        <v>68591.407663393707</v>
      </c>
      <c r="D21" s="34">
        <v>89888.981443945493</v>
      </c>
      <c r="G21" s="34">
        <v>104753.9740296324</v>
      </c>
      <c r="H21" s="34">
        <v>105062.47951007371</v>
      </c>
      <c r="I21" s="189">
        <f t="shared" si="0"/>
        <v>0.53171487638303871</v>
      </c>
    </row>
    <row r="22" spans="2:13">
      <c r="B22" t="s">
        <v>88</v>
      </c>
      <c r="C22" s="34">
        <v>23784</v>
      </c>
      <c r="D22" s="34">
        <v>31553</v>
      </c>
      <c r="G22" s="34">
        <v>36717</v>
      </c>
      <c r="H22" s="34">
        <v>34425</v>
      </c>
      <c r="I22" s="189">
        <f t="shared" si="0"/>
        <v>0.44740161453077698</v>
      </c>
    </row>
    <row r="24" spans="2:13">
      <c r="B24" s="65" t="s">
        <v>240</v>
      </c>
      <c r="C24" s="216" t="s">
        <v>170</v>
      </c>
      <c r="D24" s="216"/>
      <c r="E24" s="216" t="s">
        <v>170</v>
      </c>
      <c r="F24" s="216"/>
      <c r="G24" s="216" t="s">
        <v>238</v>
      </c>
      <c r="H24" s="216"/>
      <c r="I24" s="216" t="s">
        <v>92</v>
      </c>
      <c r="J24" s="216"/>
      <c r="K24" s="216"/>
      <c r="L24" s="216" t="s">
        <v>239</v>
      </c>
      <c r="M24" s="216"/>
    </row>
    <row r="25" spans="2:13">
      <c r="C25" s="185" t="s">
        <v>210</v>
      </c>
      <c r="D25" s="185">
        <v>2019</v>
      </c>
      <c r="E25" s="185" t="s">
        <v>210</v>
      </c>
      <c r="F25" s="185">
        <v>2020</v>
      </c>
      <c r="G25" s="185" t="s">
        <v>210</v>
      </c>
      <c r="H25" s="185">
        <v>2019</v>
      </c>
      <c r="I25" s="185" t="s">
        <v>210</v>
      </c>
      <c r="J25" s="185"/>
      <c r="K25" s="185">
        <v>2019</v>
      </c>
      <c r="L25" s="185" t="s">
        <v>210</v>
      </c>
      <c r="M25" s="185">
        <v>2019</v>
      </c>
    </row>
    <row r="26" spans="2:13">
      <c r="B26" s="181" t="s">
        <v>20</v>
      </c>
      <c r="C26" s="34">
        <v>45722</v>
      </c>
      <c r="D26" s="34">
        <v>46059</v>
      </c>
      <c r="H26" s="34">
        <v>144133.3432098577</v>
      </c>
      <c r="K26" s="34">
        <v>20856.083641395398</v>
      </c>
      <c r="M26" s="34">
        <v>48339.199910686548</v>
      </c>
    </row>
    <row r="27" spans="2:13" ht="30">
      <c r="B27" s="181" t="s">
        <v>214</v>
      </c>
      <c r="C27" s="34">
        <v>93077</v>
      </c>
      <c r="D27" s="34">
        <v>97758</v>
      </c>
      <c r="H27" s="34">
        <v>98402.793058862502</v>
      </c>
      <c r="K27" s="34">
        <v>35344.8391590795</v>
      </c>
      <c r="M27" s="34">
        <v>35575.737155791678</v>
      </c>
    </row>
    <row r="28" spans="2:13">
      <c r="B28" s="181" t="s">
        <v>215</v>
      </c>
      <c r="C28" s="34">
        <v>62712</v>
      </c>
      <c r="D28" s="34">
        <v>63828</v>
      </c>
      <c r="H28" s="34">
        <v>32553.347894558996</v>
      </c>
      <c r="K28" s="34">
        <v>29705.299940256798</v>
      </c>
      <c r="M28" s="34">
        <v>15149.702969530967</v>
      </c>
    </row>
    <row r="29" spans="2:13">
      <c r="B29" s="181" t="s">
        <v>216</v>
      </c>
      <c r="C29" s="34">
        <v>66634</v>
      </c>
      <c r="D29" s="34">
        <v>66435</v>
      </c>
      <c r="H29" s="34">
        <v>51840.636469638295</v>
      </c>
      <c r="K29" s="34">
        <v>19671.807358722403</v>
      </c>
      <c r="M29" s="34">
        <v>15864.32891271325</v>
      </c>
    </row>
    <row r="30" spans="2:13">
      <c r="B30" s="196" t="s">
        <v>115</v>
      </c>
      <c r="C30" s="112">
        <f t="shared" ref="C30:L30" si="1">+C26+C27+C28+C29</f>
        <v>268145</v>
      </c>
      <c r="D30" s="112">
        <f t="shared" si="1"/>
        <v>274080</v>
      </c>
      <c r="E30" s="112">
        <f t="shared" si="1"/>
        <v>0</v>
      </c>
      <c r="F30" s="112">
        <f t="shared" si="1"/>
        <v>0</v>
      </c>
      <c r="G30" s="112">
        <f t="shared" si="1"/>
        <v>0</v>
      </c>
      <c r="H30" s="112">
        <f t="shared" si="1"/>
        <v>326930.1206329175</v>
      </c>
      <c r="I30" s="112">
        <f t="shared" si="1"/>
        <v>0</v>
      </c>
      <c r="J30" s="112"/>
      <c r="K30" s="112">
        <f t="shared" si="1"/>
        <v>105578.0300994541</v>
      </c>
      <c r="L30" s="112">
        <f t="shared" si="1"/>
        <v>0</v>
      </c>
      <c r="M30" s="112">
        <f>+M26+M27+M28+M29</f>
        <v>114928.96894872242</v>
      </c>
    </row>
    <row r="34" spans="2:14">
      <c r="C34" s="65">
        <v>2017</v>
      </c>
      <c r="D34" s="65">
        <v>2018</v>
      </c>
      <c r="E34" s="65"/>
      <c r="F34" s="65"/>
      <c r="G34" s="65">
        <v>2019</v>
      </c>
      <c r="H34" s="195" t="s">
        <v>263</v>
      </c>
      <c r="K34" s="65">
        <v>2017</v>
      </c>
      <c r="L34" s="65">
        <v>2018</v>
      </c>
      <c r="M34" s="65">
        <v>2019</v>
      </c>
      <c r="N34" s="195" t="s">
        <v>263</v>
      </c>
    </row>
    <row r="35" spans="2:14">
      <c r="B35" t="s">
        <v>170</v>
      </c>
      <c r="C35" s="202">
        <f>+C19/1000</f>
        <v>218.369</v>
      </c>
      <c r="D35" s="202">
        <f t="shared" ref="D35:H35" si="2">+D19/1000</f>
        <v>271.601</v>
      </c>
      <c r="E35" s="202">
        <f t="shared" si="2"/>
        <v>0</v>
      </c>
      <c r="F35" s="202">
        <f t="shared" si="2"/>
        <v>0</v>
      </c>
      <c r="G35" s="202">
        <f>+G19/1000</f>
        <v>274.11500000000001</v>
      </c>
      <c r="H35" s="202">
        <f t="shared" si="2"/>
        <v>268.19348498115534</v>
      </c>
      <c r="J35" t="s">
        <v>92</v>
      </c>
      <c r="K35" s="202">
        <f>+C21/1000</f>
        <v>68.59140766339371</v>
      </c>
      <c r="L35" s="202">
        <f t="shared" ref="L35" si="3">+D21/1000</f>
        <v>89.888981443945497</v>
      </c>
      <c r="M35" s="202">
        <f>+G21/1000</f>
        <v>104.7539740296324</v>
      </c>
      <c r="N35" s="202">
        <f>+H21/1000</f>
        <v>105.06247951007371</v>
      </c>
    </row>
    <row r="36" spans="2:14">
      <c r="J36" t="s">
        <v>268</v>
      </c>
      <c r="K36" s="189">
        <f>+K35/C35</f>
        <v>0.3141078068013029</v>
      </c>
      <c r="L36" s="189">
        <f>+L35/D35</f>
        <v>0.33095968514087026</v>
      </c>
      <c r="M36" s="189">
        <f>+M35/G35</f>
        <v>0.38215338098838952</v>
      </c>
      <c r="N36" s="189">
        <f>+N35/H35</f>
        <v>0.39174135612375499</v>
      </c>
    </row>
    <row r="53" spans="2:10">
      <c r="B53" t="s">
        <v>121</v>
      </c>
    </row>
    <row r="54" spans="2:10">
      <c r="C54" s="65">
        <v>2017</v>
      </c>
      <c r="D54" s="65">
        <v>2018</v>
      </c>
      <c r="E54" s="65"/>
      <c r="F54" s="65"/>
      <c r="G54" s="65">
        <v>2019</v>
      </c>
      <c r="H54" s="195" t="s">
        <v>263</v>
      </c>
      <c r="I54" s="195" t="s">
        <v>161</v>
      </c>
      <c r="J54" s="195" t="s">
        <v>165</v>
      </c>
    </row>
    <row r="55" spans="2:10">
      <c r="B55" t="s">
        <v>271</v>
      </c>
      <c r="C55" s="34">
        <f>+'[5]Volúmenes Terminales Portuarios'!$G$4</f>
        <v>15029864.481999999</v>
      </c>
      <c r="D55" s="34">
        <f>+'[3]volumenes '!$D$15</f>
        <v>17745610.319999997</v>
      </c>
      <c r="G55" s="34">
        <f>+'[3]volumenes '!$H$31</f>
        <v>17188881.506606501</v>
      </c>
      <c r="H55" s="34">
        <f>+G55-I55+J55</f>
        <v>17267497.284264401</v>
      </c>
      <c r="I55" s="34">
        <f>+[1]Puertos!$E$71</f>
        <v>4133715.8306100001</v>
      </c>
      <c r="J55" s="34">
        <f>+[1]Puertos!$D$71</f>
        <v>4212331.6082678996</v>
      </c>
    </row>
    <row r="56" spans="2:10">
      <c r="B56" t="s">
        <v>272</v>
      </c>
      <c r="C56" s="34">
        <f>+'[5]Volúmenes Terminales Portuarios'!$G$13</f>
        <v>20031990.749768559</v>
      </c>
      <c r="D56" s="34">
        <f>+'[3]volumenes '!$D$16</f>
        <v>21718256.359999999</v>
      </c>
      <c r="G56" s="34">
        <f>+'[3]volumenes '!$H$32</f>
        <v>20752927.960636798</v>
      </c>
      <c r="H56" s="34">
        <f t="shared" ref="H56" si="4">+G56-I56+J56</f>
        <v>19675281.842636798</v>
      </c>
      <c r="I56" s="34">
        <f>+[1]Puertos!$E$72</f>
        <v>5579783.2140000006</v>
      </c>
      <c r="J56" s="34">
        <f>+[1]Puertos!$D$72</f>
        <v>4502137.0959999999</v>
      </c>
    </row>
    <row r="57" spans="2:10">
      <c r="C57" s="34"/>
      <c r="D57" s="34"/>
      <c r="G57" s="34"/>
      <c r="H57" s="34"/>
      <c r="I57" s="34"/>
      <c r="J57" s="34"/>
    </row>
    <row r="58" spans="2:10">
      <c r="C58" s="65">
        <v>2017</v>
      </c>
      <c r="D58" s="65">
        <v>2018</v>
      </c>
      <c r="E58" s="65"/>
      <c r="F58" s="65"/>
      <c r="G58" s="65">
        <v>2019</v>
      </c>
      <c r="H58" s="195" t="s">
        <v>263</v>
      </c>
      <c r="I58" s="195" t="s">
        <v>161</v>
      </c>
      <c r="J58" s="195" t="s">
        <v>165</v>
      </c>
    </row>
    <row r="59" spans="2:10">
      <c r="B59" t="s">
        <v>271</v>
      </c>
      <c r="C59" s="34">
        <f>+C55/1000</f>
        <v>15029.864481999999</v>
      </c>
      <c r="D59" s="34">
        <f t="shared" ref="D59:J59" si="5">+D55/1000</f>
        <v>17745.610319999996</v>
      </c>
      <c r="E59" s="34">
        <f t="shared" si="5"/>
        <v>0</v>
      </c>
      <c r="F59" s="34">
        <f t="shared" si="5"/>
        <v>0</v>
      </c>
      <c r="G59" s="34">
        <f t="shared" si="5"/>
        <v>17188.8815066065</v>
      </c>
      <c r="H59" s="34">
        <f t="shared" si="5"/>
        <v>17267.497284264402</v>
      </c>
      <c r="I59" s="34">
        <f t="shared" si="5"/>
        <v>4133.71583061</v>
      </c>
      <c r="J59" s="34">
        <f t="shared" si="5"/>
        <v>4212.3316082678994</v>
      </c>
    </row>
    <row r="60" spans="2:10">
      <c r="B60" t="s">
        <v>272</v>
      </c>
      <c r="C60" s="34">
        <f>+C56/1000</f>
        <v>20031.99074976856</v>
      </c>
      <c r="D60" s="34">
        <f t="shared" ref="D60:J60" si="6">+D56/1000</f>
        <v>21718.256359999999</v>
      </c>
      <c r="E60" s="34">
        <f t="shared" si="6"/>
        <v>0</v>
      </c>
      <c r="F60" s="34">
        <f t="shared" si="6"/>
        <v>0</v>
      </c>
      <c r="G60" s="34">
        <f t="shared" si="6"/>
        <v>20752.9279606368</v>
      </c>
      <c r="H60" s="34">
        <f t="shared" si="6"/>
        <v>19675.281842636796</v>
      </c>
      <c r="I60" s="34">
        <f t="shared" si="6"/>
        <v>5579.783214000001</v>
      </c>
      <c r="J60" s="34">
        <f t="shared" si="6"/>
        <v>4502.1370959999995</v>
      </c>
    </row>
    <row r="61" spans="2:10">
      <c r="C61" s="34">
        <f>+C59+C60</f>
        <v>35061.855231768561</v>
      </c>
      <c r="D61" s="34">
        <f t="shared" ref="D61:H61" si="7">+D59+D60</f>
        <v>39463.866679999992</v>
      </c>
      <c r="E61" s="34">
        <f t="shared" si="7"/>
        <v>0</v>
      </c>
      <c r="F61" s="34">
        <f t="shared" si="7"/>
        <v>0</v>
      </c>
      <c r="G61" s="34">
        <f t="shared" si="7"/>
        <v>37941.8094672433</v>
      </c>
      <c r="H61" s="34">
        <f t="shared" si="7"/>
        <v>36942.779126901194</v>
      </c>
    </row>
    <row r="62" spans="2:10">
      <c r="B62" t="s">
        <v>270</v>
      </c>
      <c r="C62" s="65">
        <v>2017</v>
      </c>
      <c r="D62" s="65">
        <v>2018</v>
      </c>
      <c r="E62" s="65"/>
      <c r="F62" s="65"/>
      <c r="G62" s="65">
        <v>2019</v>
      </c>
      <c r="H62" s="195" t="s">
        <v>263</v>
      </c>
      <c r="I62" s="195" t="s">
        <v>161</v>
      </c>
      <c r="J62" s="195" t="s">
        <v>165</v>
      </c>
    </row>
    <row r="63" spans="2:10">
      <c r="B63" t="s">
        <v>271</v>
      </c>
      <c r="C63" s="34">
        <f>+'[5]Volúmenes Terminales Portuarios'!$G$26</f>
        <v>1374571.0999999999</v>
      </c>
      <c r="D63" s="34">
        <f>+'[3]volumenes '!$F$15</f>
        <v>1728803</v>
      </c>
      <c r="G63" s="34">
        <f>+'[3]volumenes '!$G$15</f>
        <v>1755836</v>
      </c>
      <c r="H63" s="34">
        <f>+G63-I63+J63</f>
        <v>1701385</v>
      </c>
      <c r="I63" s="34">
        <f>+[1]Puertos!$I$71</f>
        <v>453572</v>
      </c>
      <c r="J63" s="34">
        <f>+[1]Puertos!$H$71</f>
        <v>399121</v>
      </c>
    </row>
    <row r="64" spans="2:10">
      <c r="B64" t="s">
        <v>272</v>
      </c>
      <c r="C64" s="34">
        <f>+'[5]Volúmenes Terminales Portuarios'!$G$35</f>
        <v>1640851</v>
      </c>
      <c r="D64" s="34">
        <f>+'[3]volumenes '!$F$16</f>
        <v>1708855</v>
      </c>
      <c r="G64" s="34">
        <f>+'[3]volumenes '!$G$16</f>
        <v>1656215</v>
      </c>
      <c r="H64" s="34">
        <f>+G64-I64+J64</f>
        <v>1547957</v>
      </c>
      <c r="I64" s="34">
        <f>+[1]Puertos!$I$72</f>
        <v>470637</v>
      </c>
      <c r="J64" s="34">
        <f>+[1]Puertos!$H$72</f>
        <v>362379</v>
      </c>
    </row>
    <row r="66" spans="2:10">
      <c r="C66" s="65">
        <v>2017</v>
      </c>
      <c r="D66" s="65">
        <v>2018</v>
      </c>
      <c r="E66" s="65"/>
      <c r="F66" s="65"/>
      <c r="G66" s="65">
        <v>2019</v>
      </c>
      <c r="H66" s="195" t="s">
        <v>263</v>
      </c>
      <c r="I66" s="195" t="s">
        <v>161</v>
      </c>
      <c r="J66" s="195" t="s">
        <v>165</v>
      </c>
    </row>
    <row r="67" spans="2:10">
      <c r="B67" t="s">
        <v>271</v>
      </c>
      <c r="C67" s="34">
        <f>+C63/1000</f>
        <v>1374.5710999999999</v>
      </c>
      <c r="D67" s="34">
        <f t="shared" ref="D67:J67" si="8">+D63/1000</f>
        <v>1728.8030000000001</v>
      </c>
      <c r="E67" s="34">
        <f t="shared" si="8"/>
        <v>0</v>
      </c>
      <c r="F67" s="34">
        <f t="shared" si="8"/>
        <v>0</v>
      </c>
      <c r="G67" s="34">
        <f t="shared" si="8"/>
        <v>1755.836</v>
      </c>
      <c r="H67" s="34">
        <f t="shared" si="8"/>
        <v>1701.385</v>
      </c>
      <c r="I67">
        <f t="shared" si="8"/>
        <v>453.572</v>
      </c>
      <c r="J67">
        <f t="shared" si="8"/>
        <v>399.12099999999998</v>
      </c>
    </row>
    <row r="68" spans="2:10">
      <c r="B68" t="s">
        <v>272</v>
      </c>
      <c r="C68" s="34">
        <f>+C64/1000</f>
        <v>1640.8510000000001</v>
      </c>
      <c r="D68" s="34">
        <f t="shared" ref="D68:J68" si="9">+D64/1000</f>
        <v>1708.855</v>
      </c>
      <c r="E68" s="34">
        <f t="shared" si="9"/>
        <v>0</v>
      </c>
      <c r="F68" s="34">
        <f t="shared" si="9"/>
        <v>0</v>
      </c>
      <c r="G68" s="34">
        <f t="shared" si="9"/>
        <v>1656.2149999999999</v>
      </c>
      <c r="H68" s="34">
        <f t="shared" si="9"/>
        <v>1547.9570000000001</v>
      </c>
      <c r="I68">
        <f t="shared" si="9"/>
        <v>470.637</v>
      </c>
      <c r="J68">
        <f t="shared" si="9"/>
        <v>362.37900000000002</v>
      </c>
    </row>
    <row r="69" spans="2:10">
      <c r="C69" s="34">
        <f>+C67+C68</f>
        <v>3015.4220999999998</v>
      </c>
      <c r="D69" s="34">
        <f t="shared" ref="D69:H69" si="10">+D67+D68</f>
        <v>3437.6580000000004</v>
      </c>
      <c r="E69" s="34">
        <f t="shared" si="10"/>
        <v>0</v>
      </c>
      <c r="F69" s="34">
        <f t="shared" si="10"/>
        <v>0</v>
      </c>
      <c r="G69" s="34">
        <f t="shared" si="10"/>
        <v>3412.0509999999999</v>
      </c>
      <c r="H69" s="34">
        <f t="shared" si="10"/>
        <v>3249.3420000000001</v>
      </c>
    </row>
  </sheetData>
  <mergeCells count="5">
    <mergeCell ref="C24:D24"/>
    <mergeCell ref="I24:K24"/>
    <mergeCell ref="E24:F24"/>
    <mergeCell ref="G24:H24"/>
    <mergeCell ref="L24:M24"/>
  </mergeCells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  <drawing r:id="rId4"/>
  <tableParts count="1">
    <tablePart r:id="rId5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7"/>
  <sheetViews>
    <sheetView workbookViewId="0">
      <selection activeCell="K20" sqref="K20"/>
    </sheetView>
  </sheetViews>
  <sheetFormatPr baseColWidth="10" defaultRowHeight="15"/>
  <cols>
    <col min="2" max="2" width="23.42578125" customWidth="1"/>
  </cols>
  <sheetData>
    <row r="3" spans="2:12">
      <c r="C3" s="65">
        <v>2017</v>
      </c>
      <c r="D3" s="65">
        <v>2018</v>
      </c>
      <c r="E3" s="65">
        <v>2019</v>
      </c>
      <c r="F3" s="195" t="s">
        <v>210</v>
      </c>
      <c r="I3" s="65">
        <v>2017</v>
      </c>
      <c r="J3" s="65">
        <v>2018</v>
      </c>
      <c r="K3" s="65">
        <v>2019</v>
      </c>
      <c r="L3" s="195" t="s">
        <v>263</v>
      </c>
    </row>
    <row r="4" spans="2:12">
      <c r="B4" t="s">
        <v>170</v>
      </c>
      <c r="C4" s="34">
        <f>+[6]Logística!$H$6</f>
        <v>69256</v>
      </c>
      <c r="D4" s="34">
        <f>+[6]Logística!$M$6</f>
        <v>58735</v>
      </c>
      <c r="E4" s="34">
        <f>+[1]NOTA6!$BT$25</f>
        <v>51334</v>
      </c>
      <c r="F4" s="201">
        <f>+E4-Logística!C6+[1]NOTA6!$V$5</f>
        <v>50184.736627002203</v>
      </c>
      <c r="G4" s="189">
        <f>+(F4-C4)/C4</f>
        <v>-0.27537344595410934</v>
      </c>
      <c r="H4" t="s">
        <v>170</v>
      </c>
      <c r="I4" s="34">
        <f>+C4/1000</f>
        <v>69.256</v>
      </c>
      <c r="J4" s="34">
        <f t="shared" ref="J4:L4" si="0">+D4/1000</f>
        <v>58.734999999999999</v>
      </c>
      <c r="K4" s="34">
        <f t="shared" si="0"/>
        <v>51.334000000000003</v>
      </c>
      <c r="L4" s="34">
        <f t="shared" si="0"/>
        <v>50.184736627002202</v>
      </c>
    </row>
    <row r="5" spans="2:12">
      <c r="B5" t="s">
        <v>118</v>
      </c>
      <c r="C5" s="34">
        <f>+[6]Logística!$H$10</f>
        <v>-2196</v>
      </c>
      <c r="D5" s="34" t="e">
        <f>+Logística!#REF!</f>
        <v>#REF!</v>
      </c>
      <c r="E5" s="34" t="e">
        <f>+Logística!#REF!</f>
        <v>#REF!</v>
      </c>
      <c r="F5" s="34" t="e">
        <f>+E5-Logística!C10+[1]Logistica!$C$13</f>
        <v>#REF!</v>
      </c>
      <c r="G5" s="189" t="e">
        <f t="shared" ref="G5:G6" si="1">+(F5-C5)/C5</f>
        <v>#REF!</v>
      </c>
    </row>
    <row r="6" spans="2:12">
      <c r="B6" t="s">
        <v>92</v>
      </c>
      <c r="C6" s="34">
        <f>+[6]Logística!$H$11</f>
        <v>3444.8556799997996</v>
      </c>
      <c r="D6" s="34" t="e">
        <f>+Logística!#REF!</f>
        <v>#REF!</v>
      </c>
      <c r="E6" s="34" t="e">
        <f>+Logística!#REF!</f>
        <v>#REF!</v>
      </c>
      <c r="F6" s="34" t="e">
        <f>+E6-Logística!C11+[1]Logistica!$C$15</f>
        <v>#REF!</v>
      </c>
      <c r="G6" s="189" t="e">
        <f t="shared" si="1"/>
        <v>#REF!</v>
      </c>
      <c r="I6" s="65">
        <v>2017</v>
      </c>
      <c r="J6" s="65">
        <v>2018</v>
      </c>
      <c r="K6" s="65">
        <v>2019</v>
      </c>
      <c r="L6" s="195" t="s">
        <v>263</v>
      </c>
    </row>
    <row r="7" spans="2:12">
      <c r="B7" t="s">
        <v>88</v>
      </c>
      <c r="C7" s="34">
        <f>+[6]Logística!$H$15</f>
        <v>3778</v>
      </c>
      <c r="H7" t="s">
        <v>92</v>
      </c>
      <c r="I7" s="34">
        <f>+C6/1000</f>
        <v>3.4448556799997996</v>
      </c>
      <c r="J7" s="34" t="e">
        <f t="shared" ref="J7:L7" si="2">+D6/1000</f>
        <v>#REF!</v>
      </c>
      <c r="K7" s="34" t="e">
        <f t="shared" si="2"/>
        <v>#REF!</v>
      </c>
      <c r="L7" s="34" t="e">
        <f t="shared" si="2"/>
        <v>#REF!</v>
      </c>
    </row>
    <row r="8" spans="2:12">
      <c r="B8" t="s">
        <v>256</v>
      </c>
      <c r="C8" s="34"/>
      <c r="H8" t="s">
        <v>268</v>
      </c>
      <c r="I8" s="189">
        <f>+I7/I4</f>
        <v>4.9740898694695036E-2</v>
      </c>
      <c r="J8" s="189" t="e">
        <f t="shared" ref="J8:L8" si="3">+J7/J4</f>
        <v>#REF!</v>
      </c>
      <c r="K8" s="189" t="e">
        <f t="shared" si="3"/>
        <v>#REF!</v>
      </c>
      <c r="L8" s="189" t="e">
        <f t="shared" si="3"/>
        <v>#REF!</v>
      </c>
    </row>
    <row r="9" spans="2:12">
      <c r="C9" s="34"/>
    </row>
    <row r="11" spans="2:12">
      <c r="C11" s="216" t="s">
        <v>170</v>
      </c>
      <c r="D11" s="216"/>
      <c r="E11" s="216" t="s">
        <v>170</v>
      </c>
      <c r="F11" s="216"/>
      <c r="G11" s="216" t="s">
        <v>238</v>
      </c>
      <c r="H11" s="216"/>
      <c r="I11" s="216" t="s">
        <v>92</v>
      </c>
      <c r="J11" s="216"/>
      <c r="K11" s="216" t="s">
        <v>239</v>
      </c>
      <c r="L11" s="216"/>
    </row>
    <row r="12" spans="2:12">
      <c r="B12" s="65" t="s">
        <v>240</v>
      </c>
      <c r="C12" s="185" t="s">
        <v>210</v>
      </c>
      <c r="D12" s="185">
        <v>2019</v>
      </c>
      <c r="E12" s="185" t="s">
        <v>210</v>
      </c>
      <c r="F12" s="185">
        <v>2020</v>
      </c>
      <c r="G12" s="185" t="s">
        <v>210</v>
      </c>
      <c r="H12" s="185">
        <v>2019</v>
      </c>
      <c r="I12" s="185" t="s">
        <v>210</v>
      </c>
      <c r="J12" s="185">
        <v>2019</v>
      </c>
      <c r="K12" s="185" t="s">
        <v>210</v>
      </c>
      <c r="L12" s="185">
        <v>2019</v>
      </c>
    </row>
    <row r="13" spans="2:12">
      <c r="B13" s="181" t="s">
        <v>20</v>
      </c>
    </row>
    <row r="14" spans="2:12">
      <c r="B14" s="181" t="s">
        <v>214</v>
      </c>
    </row>
    <row r="15" spans="2:12">
      <c r="B15" s="181" t="s">
        <v>215</v>
      </c>
    </row>
    <row r="16" spans="2:12">
      <c r="B16" s="181" t="s">
        <v>216</v>
      </c>
    </row>
    <row r="17" spans="2:2">
      <c r="B17" s="196" t="s">
        <v>115</v>
      </c>
    </row>
  </sheetData>
  <mergeCells count="5">
    <mergeCell ref="C11:D11"/>
    <mergeCell ref="E11:F11"/>
    <mergeCell ref="G11:H11"/>
    <mergeCell ref="I11:J11"/>
    <mergeCell ref="K11:L11"/>
  </mergeCells>
  <pageMargins left="0.7" right="0.7" top="0.75" bottom="0.75" header="0.3" footer="0.3"/>
  <customProperties>
    <customPr name="_pios_id" r:id="rId1"/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Descripción Negocios</vt:lpstr>
      <vt:lpstr>resumen del ejercicio</vt:lpstr>
      <vt:lpstr>distribucion ingresos Ebitda</vt:lpstr>
      <vt:lpstr>Balance</vt:lpstr>
      <vt:lpstr>EERR</vt:lpstr>
      <vt:lpstr>industria</vt:lpstr>
      <vt:lpstr>RAM</vt:lpstr>
      <vt:lpstr>Terminales Portuarios</vt:lpstr>
      <vt:lpstr>Log</vt:lpstr>
      <vt:lpstr>Remolcadores</vt:lpstr>
      <vt:lpstr>Terminales Portuarios </vt:lpstr>
      <vt:lpstr>Logística</vt:lpstr>
      <vt:lpstr>Volúmenes Remolcadores</vt:lpstr>
      <vt:lpstr>Volúmenes Terminales Portuarios</vt:lpstr>
      <vt:lpstr>Volúmenes Logística</vt:lpstr>
      <vt:lpstr>Efectivo y Deuda Financiera</vt:lpstr>
      <vt:lpstr>EERR!Área_de_impresión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Raventos</dc:creator>
  <cp:lastModifiedBy>Paula Raventos</cp:lastModifiedBy>
  <cp:lastPrinted>2019-07-23T15:46:29Z</cp:lastPrinted>
  <dcterms:created xsi:type="dcterms:W3CDTF">2018-08-10T16:17:11Z</dcterms:created>
  <dcterms:modified xsi:type="dcterms:W3CDTF">2020-11-10T17:33:44Z</dcterms:modified>
</cp:coreProperties>
</file>